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\Documents\Klinik\Sepsis\"/>
    </mc:Choice>
  </mc:AlternateContent>
  <xr:revisionPtr revIDLastSave="0" documentId="13_ncr:1_{50E65375-000A-44E0-AACC-94C738826B9F}" xr6:coauthVersionLast="47" xr6:coauthVersionMax="47" xr10:uidLastSave="{00000000-0000-0000-0000-000000000000}"/>
  <bookViews>
    <workbookView xWindow="-110" yWindow="-110" windowWidth="19420" windowHeight="12220" tabRatio="769" xr2:uid="{ACAD8386-B58C-4AA2-A141-6745C61DE749}"/>
  </bookViews>
  <sheets>
    <sheet name="SOFA-kalkylator" sheetId="4" r:id="rId1"/>
    <sheet name="Konvertering PO2" sheetId="2" state="hidden" r:id="rId2"/>
    <sheet name="Konvertering FiO2" sheetId="5" state="hidden" r:id="rId3"/>
    <sheet name="Blodtryck" sheetId="6" state="hidden" r:id="rId4"/>
    <sheet name="Diures" sheetId="7" state="hidden" r:id="rId5"/>
    <sheet name="Habituell nedsättning" sheetId="8" state="hidden" r:id="rId6"/>
    <sheet name="Septisk inom 24h" sheetId="9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4" l="1"/>
  <c r="C45" i="4"/>
  <c r="D46" i="4"/>
  <c r="D45" i="4"/>
  <c r="D47" i="4" s="1"/>
  <c r="C42" i="4" s="1"/>
  <c r="D44" i="4"/>
  <c r="C46" i="4"/>
  <c r="C63" i="4" l="1"/>
  <c r="C75" i="4"/>
  <c r="C70" i="4"/>
  <c r="C53" i="4"/>
  <c r="C58" i="4"/>
  <c r="C79" i="4"/>
  <c r="C26" i="4"/>
  <c r="B16" i="4"/>
  <c r="B29" i="4"/>
  <c r="B28" i="4"/>
  <c r="B27" i="4"/>
  <c r="C78" i="4" l="1"/>
  <c r="B20" i="4"/>
  <c r="B21" i="4"/>
  <c r="C74" i="4" l="1"/>
  <c r="C73" i="4" s="1"/>
  <c r="C65" i="4"/>
  <c r="C62" i="4" l="1"/>
  <c r="C61" i="4" s="1"/>
  <c r="C69" i="4"/>
  <c r="C68" i="4" s="1"/>
  <c r="C57" i="4"/>
  <c r="C52" i="4"/>
  <c r="C48" i="4"/>
  <c r="C56" i="4" l="1"/>
  <c r="C51" i="4"/>
  <c r="C47" i="4"/>
  <c r="C41" i="4" s="1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40" i="4" l="1"/>
  <c r="C35" i="4" l="1"/>
  <c r="C34" i="4"/>
  <c r="C32" i="4" s="1"/>
  <c r="C33" i="4" l="1"/>
  <c r="B37" i="4" s="1"/>
</calcChain>
</file>

<file path=xl/sharedStrings.xml><?xml version="1.0" encoding="utf-8"?>
<sst xmlns="http://schemas.openxmlformats.org/spreadsheetml/2006/main" count="137" uniqueCount="83">
  <si>
    <t>PaO2 (mmHg)/FiO2 (%)</t>
  </si>
  <si>
    <t>PaO2 (KPA)/FiO2 (%)</t>
  </si>
  <si>
    <t>Sat (%)</t>
  </si>
  <si>
    <t>PO2(Kpa)</t>
  </si>
  <si>
    <t>Uppmätt saturation (%)</t>
  </si>
  <si>
    <t>Given syrgas (%)</t>
  </si>
  <si>
    <t>PaO2 (Kpa)</t>
  </si>
  <si>
    <t>PO2(mmHg)</t>
  </si>
  <si>
    <t>PaO2 (mmHg)</t>
  </si>
  <si>
    <t>Grimma</t>
  </si>
  <si>
    <t>Pocketmask</t>
  </si>
  <si>
    <t>Reservoirmask</t>
  </si>
  <si>
    <t>Andningsstöd (metod)</t>
  </si>
  <si>
    <t>OptiFlow</t>
  </si>
  <si>
    <t>Andningsstöd (Metod)</t>
  </si>
  <si>
    <t>Motsvarar procent</t>
  </si>
  <si>
    <t>Liter</t>
  </si>
  <si>
    <t>24%</t>
  </si>
  <si>
    <t>28%</t>
  </si>
  <si>
    <t>32%</t>
  </si>
  <si>
    <t>36%</t>
  </si>
  <si>
    <t>40%</t>
  </si>
  <si>
    <t>44%</t>
  </si>
  <si>
    <t>50%</t>
  </si>
  <si>
    <t>55%</t>
  </si>
  <si>
    <t>60%</t>
  </si>
  <si>
    <t>70%</t>
  </si>
  <si>
    <t>80%</t>
  </si>
  <si>
    <t>90%</t>
  </si>
  <si>
    <t>95%</t>
  </si>
  <si>
    <t>Trombocyter (x10^9/L)</t>
  </si>
  <si>
    <t>Cirkulationsstöd (Metod)</t>
  </si>
  <si>
    <t>Inget inotropt stöd / Vasokonstriktor</t>
  </si>
  <si>
    <t>Dopamin 5.1-15 / Adr=&lt;0.1 / NA =&lt;0.1</t>
  </si>
  <si>
    <t>Dopamin &gt;15 / Adr &gt;0.1 / NA &gt;0.1</t>
  </si>
  <si>
    <t>MAP</t>
  </si>
  <si>
    <t>Dopamin &lt;5  / dobutamin (oavsett dos)</t>
  </si>
  <si>
    <t>RLS</t>
  </si>
  <si>
    <t>Diures</t>
  </si>
  <si>
    <t>Normal</t>
  </si>
  <si>
    <t>&lt;500ml/dygn</t>
  </si>
  <si>
    <t>&lt;200ml/dygn</t>
  </si>
  <si>
    <t>Bilirubin (μmol/L)</t>
  </si>
  <si>
    <t>Kreatinin (μmol/L)</t>
  </si>
  <si>
    <t>Habituell nedsättning</t>
  </si>
  <si>
    <t>Nej</t>
  </si>
  <si>
    <t>Uppmätt värde (SOFA)</t>
  </si>
  <si>
    <t>Habituellt nedsatt nivå</t>
  </si>
  <si>
    <t>Habituellt nedsatt nivå (SOFA)</t>
  </si>
  <si>
    <t>Septisk inom 24h</t>
  </si>
  <si>
    <t>Ja</t>
  </si>
  <si>
    <t>Försämring (SOFA)</t>
  </si>
  <si>
    <t>---</t>
  </si>
  <si>
    <t>Resultat respiration</t>
  </si>
  <si>
    <t>Resultat koagulation</t>
  </si>
  <si>
    <t>Resultat lever</t>
  </si>
  <si>
    <t>Resultat cirkulation</t>
  </si>
  <si>
    <t>Resultat CNS</t>
  </si>
  <si>
    <t>Resultat Njure</t>
  </si>
  <si>
    <t>Kriterier</t>
  </si>
  <si>
    <t>====================================================================</t>
  </si>
  <si>
    <t>Resultat stabilisering</t>
  </si>
  <si>
    <t>Stabilisering med enbart vätska?</t>
  </si>
  <si>
    <t>Septisk inom 24h från inläggning</t>
  </si>
  <si>
    <t>Annan (exempelvis Efedrin SC)</t>
  </si>
  <si>
    <t>Inget andningsstöd</t>
  </si>
  <si>
    <t>Laktat</t>
  </si>
  <si>
    <t>Tilläggsdiagnos:</t>
  </si>
  <si>
    <t>Registeranmälan:</t>
  </si>
  <si>
    <t>Total försämring (SOFA-score):</t>
  </si>
  <si>
    <t>Antal organsystem med försämring:</t>
  </si>
  <si>
    <t>SOFA-kalkylator för Sepsisdiagnos och Sepsisregistret</t>
  </si>
  <si>
    <t>Sämsta värde (max 36 timmar mellan)</t>
  </si>
  <si>
    <t xml:space="preserve">Denna kalkylator är utformad för att vara till stöd vid diagnossättning av tilläggsdiagnosen Sepsis (R65.1) och Septisk Chock (R57.2), samt stöd ifall registrering ska ske i Sepsisregistret eller ej. </t>
  </si>
  <si>
    <t>Sammanställt resultat</t>
  </si>
  <si>
    <t xml:space="preserve">    (för patienter utan nedsätning kan denna kolumn lämnas blank)</t>
  </si>
  <si>
    <t>1) Ladda ner en kopia av SOFA-kalkylatorn</t>
  </si>
  <si>
    <t>2) Öppna SOFA-kalkylatorn i Excel</t>
  </si>
  <si>
    <t>3) Välj "Tillåt redigering"</t>
  </si>
  <si>
    <t>4) Fyll i patientens sämsta värden under vårdtiden (max 36 timmar mellan), lämna inga rutor tomma.</t>
  </si>
  <si>
    <t xml:space="preserve">5) Om patienten har en habituellt nedsatt nivå (ex. njursvikt), fyll i patientens senast uppmätta värden innan vårdtillfället </t>
  </si>
  <si>
    <t>Instruktioner</t>
  </si>
  <si>
    <t>6) Se sammanställt resultat i den gråa rutan nedan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</si>
</sst>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3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2" fontId="0" fillId="0" borderId="0" xfId="0" applyNumberFormat="1"/>
    <xf numFmtId="0" fontId="0" fillId="2" borderId="1" xfId="0" applyFill="1" applyBorder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3" borderId="7" xfId="0" applyFill="1" applyBorder="1"/>
    <xf numFmtId="0" fontId="0" fillId="4" borderId="1" xfId="0" applyFill="1" applyBorder="1"/>
    <xf numFmtId="0" fontId="0" fillId="5" borderId="1" xfId="0" applyFill="1" applyBorder="1"/>
    <xf numFmtId="0" fontId="0" fillId="5" borderId="3" xfId="0" applyFill="1" applyBorder="1"/>
    <xf numFmtId="0" fontId="0" fillId="5" borderId="5" xfId="0" applyFill="1" applyBorder="1"/>
    <xf numFmtId="0" fontId="0" fillId="6" borderId="7" xfId="0" applyFill="1" applyBorder="1"/>
    <xf numFmtId="0" fontId="0" fillId="7" borderId="0" xfId="0" applyFill="1"/>
    <xf numFmtId="0" fontId="0" fillId="7" borderId="0" xfId="0" applyFill="1" applyAlignment="1">
      <alignment horizontal="center"/>
    </xf>
    <xf numFmtId="0" fontId="4" fillId="7" borderId="0" xfId="0" applyFont="1" applyFill="1" applyAlignment="1">
      <alignment horizontal="center"/>
    </xf>
    <xf numFmtId="0" fontId="5" fillId="7" borderId="0" xfId="0" applyFont="1" applyFill="1"/>
    <xf numFmtId="0" fontId="5" fillId="7" borderId="0" xfId="0" applyFont="1" applyFill="1" applyAlignment="1">
      <alignment horizontal="right"/>
    </xf>
    <xf numFmtId="0" fontId="0" fillId="8" borderId="7" xfId="0" applyFill="1" applyBorder="1"/>
    <xf numFmtId="0" fontId="0" fillId="9" borderId="10" xfId="0" quotePrefix="1" applyFill="1" applyBorder="1" applyAlignment="1">
      <alignment horizontal="center"/>
    </xf>
    <xf numFmtId="0" fontId="0" fillId="9" borderId="12" xfId="0" quotePrefix="1" applyFill="1" applyBorder="1" applyAlignment="1">
      <alignment horizontal="center"/>
    </xf>
    <xf numFmtId="0" fontId="0" fillId="7" borderId="0" xfId="0" quotePrefix="1" applyFill="1"/>
    <xf numFmtId="0" fontId="0" fillId="7" borderId="0" xfId="0" applyFill="1" applyAlignment="1">
      <alignment vertical="center"/>
    </xf>
    <xf numFmtId="0" fontId="4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4" fillId="5" borderId="1" xfId="0" quotePrefix="1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horizontal="center" vertical="center"/>
    </xf>
    <xf numFmtId="0" fontId="0" fillId="5" borderId="3" xfId="0" quotePrefix="1" applyFill="1" applyBorder="1" applyAlignment="1">
      <alignment vertical="center"/>
    </xf>
    <xf numFmtId="164" fontId="0" fillId="5" borderId="4" xfId="0" applyNumberFormat="1" applyFill="1" applyBorder="1" applyAlignment="1">
      <alignment horizontal="center" vertical="center"/>
    </xf>
    <xf numFmtId="9" fontId="0" fillId="5" borderId="4" xfId="1" applyFont="1" applyFill="1" applyBorder="1" applyAlignment="1">
      <alignment horizontal="center" vertical="center"/>
    </xf>
    <xf numFmtId="0" fontId="0" fillId="5" borderId="5" xfId="0" applyFill="1" applyBorder="1" applyAlignment="1">
      <alignment vertical="center"/>
    </xf>
    <xf numFmtId="164" fontId="0" fillId="5" borderId="6" xfId="0" applyNumberFormat="1" applyFill="1" applyBorder="1" applyAlignment="1">
      <alignment horizontal="center" vertical="center"/>
    </xf>
    <xf numFmtId="0" fontId="4" fillId="3" borderId="1" xfId="0" quotePrefix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4" fillId="6" borderId="1" xfId="0" quotePrefix="1" applyFont="1" applyFill="1" applyBorder="1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0" fillId="6" borderId="3" xfId="0" applyFill="1" applyBorder="1" applyAlignment="1">
      <alignment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vertical="center"/>
    </xf>
    <xf numFmtId="0" fontId="0" fillId="6" borderId="6" xfId="0" applyFill="1" applyBorder="1" applyAlignment="1">
      <alignment horizontal="center" vertical="center"/>
    </xf>
    <xf numFmtId="0" fontId="4" fillId="4" borderId="1" xfId="0" quotePrefix="1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horizontal="center" vertical="center"/>
    </xf>
    <xf numFmtId="0" fontId="0" fillId="4" borderId="3" xfId="0" quotePrefix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164" fontId="0" fillId="4" borderId="6" xfId="0" applyNumberFormat="1" applyFill="1" applyBorder="1" applyAlignment="1">
      <alignment horizontal="center" vertical="center"/>
    </xf>
    <xf numFmtId="0" fontId="4" fillId="8" borderId="1" xfId="0" quotePrefix="1" applyFont="1" applyFill="1" applyBorder="1" applyAlignment="1">
      <alignment vertical="center"/>
    </xf>
    <xf numFmtId="0" fontId="4" fillId="8" borderId="2" xfId="0" applyFont="1" applyFill="1" applyBorder="1" applyAlignment="1">
      <alignment horizontal="center" vertical="center"/>
    </xf>
    <xf numFmtId="0" fontId="0" fillId="8" borderId="3" xfId="0" applyFill="1" applyBorder="1" applyAlignment="1">
      <alignment vertical="center"/>
    </xf>
    <xf numFmtId="0" fontId="0" fillId="8" borderId="4" xfId="0" applyFill="1" applyBorder="1" applyAlignment="1">
      <alignment horizontal="center" vertical="center"/>
    </xf>
    <xf numFmtId="0" fontId="0" fillId="8" borderId="5" xfId="0" applyFill="1" applyBorder="1" applyAlignment="1">
      <alignment vertical="center"/>
    </xf>
    <xf numFmtId="0" fontId="0" fillId="8" borderId="6" xfId="0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1" fontId="0" fillId="5" borderId="12" xfId="0" applyNumberFormat="1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8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9" borderId="10" xfId="0" applyFill="1" applyBorder="1" applyAlignment="1" applyProtection="1">
      <alignment horizontal="center"/>
      <protection locked="0"/>
    </xf>
    <xf numFmtId="0" fontId="0" fillId="9" borderId="12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6" fillId="4" borderId="3" xfId="0" applyFont="1" applyFill="1" applyBorder="1"/>
    <xf numFmtId="0" fontId="6" fillId="4" borderId="5" xfId="0" applyFont="1" applyFill="1" applyBorder="1"/>
    <xf numFmtId="0" fontId="0" fillId="2" borderId="3" xfId="0" applyFill="1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9" borderId="10" xfId="0" applyFill="1" applyBorder="1"/>
    <xf numFmtId="0" fontId="0" fillId="9" borderId="11" xfId="0" applyFill="1" applyBorder="1"/>
    <xf numFmtId="0" fontId="6" fillId="9" borderId="11" xfId="0" quotePrefix="1" applyFont="1" applyFill="1" applyBorder="1"/>
    <xf numFmtId="0" fontId="6" fillId="9" borderId="12" xfId="0" quotePrefix="1" applyFont="1" applyFill="1" applyBorder="1"/>
    <xf numFmtId="0" fontId="0" fillId="9" borderId="11" xfId="0" applyFill="1" applyBorder="1" applyAlignment="1" applyProtection="1">
      <alignment horizontal="center"/>
      <protection locked="0"/>
    </xf>
    <xf numFmtId="0" fontId="0" fillId="9" borderId="11" xfId="0" quotePrefix="1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" xfId="0" applyFill="1" applyBorder="1" applyAlignment="1">
      <alignment vertical="center"/>
    </xf>
    <xf numFmtId="164" fontId="0" fillId="9" borderId="2" xfId="0" applyNumberFormat="1" applyFill="1" applyBorder="1" applyAlignment="1">
      <alignment horizontal="center" vertical="center"/>
    </xf>
    <xf numFmtId="0" fontId="0" fillId="9" borderId="5" xfId="0" applyFill="1" applyBorder="1" applyAlignment="1">
      <alignment vertical="center"/>
    </xf>
    <xf numFmtId="164" fontId="0" fillId="9" borderId="6" xfId="0" applyNumberFormat="1" applyFill="1" applyBorder="1" applyAlignment="1">
      <alignment horizontal="center" vertical="center"/>
    </xf>
    <xf numFmtId="0" fontId="7" fillId="7" borderId="0" xfId="0" applyFont="1" applyFill="1"/>
    <xf numFmtId="0" fontId="7" fillId="7" borderId="0" xfId="0" applyFont="1" applyFill="1" applyAlignment="1">
      <alignment horizontal="right"/>
    </xf>
    <xf numFmtId="164" fontId="7" fillId="7" borderId="0" xfId="0" applyNumberFormat="1" applyFont="1" applyFill="1" applyAlignment="1">
      <alignment horizontal="right"/>
    </xf>
    <xf numFmtId="0" fontId="7" fillId="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7" borderId="0" xfId="0" applyFont="1" applyFill="1"/>
    <xf numFmtId="0" fontId="8" fillId="7" borderId="0" xfId="0" applyFont="1" applyFill="1" applyAlignment="1">
      <alignment horizontal="center"/>
    </xf>
    <xf numFmtId="0" fontId="9" fillId="7" borderId="0" xfId="0" applyFont="1" applyFill="1"/>
    <xf numFmtId="0" fontId="10" fillId="7" borderId="0" xfId="0" applyFont="1" applyFill="1"/>
    <xf numFmtId="0" fontId="11" fillId="7" borderId="0" xfId="0" applyFont="1" applyFill="1"/>
    <xf numFmtId="9" fontId="11" fillId="7" borderId="0" xfId="1" applyFont="1" applyFill="1" applyBorder="1" applyAlignment="1">
      <alignment horizontal="right"/>
    </xf>
    <xf numFmtId="0" fontId="11" fillId="7" borderId="0" xfId="0" applyFont="1" applyFill="1" applyAlignment="1">
      <alignment horizontal="right"/>
    </xf>
    <xf numFmtId="164" fontId="11" fillId="7" borderId="0" xfId="0" applyNumberFormat="1" applyFont="1" applyFill="1" applyAlignment="1">
      <alignment horizontal="right"/>
    </xf>
    <xf numFmtId="9" fontId="5" fillId="7" borderId="0" xfId="1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164" fontId="5" fillId="7" borderId="0" xfId="0" applyNumberFormat="1" applyFont="1" applyFill="1" applyAlignment="1">
      <alignment horizontal="center" vertical="center"/>
    </xf>
    <xf numFmtId="164" fontId="5" fillId="7" borderId="0" xfId="0" applyNumberFormat="1" applyFont="1" applyFill="1" applyAlignment="1">
      <alignment horizontal="center"/>
    </xf>
    <xf numFmtId="0" fontId="4" fillId="7" borderId="0" xfId="0" applyFont="1" applyFill="1"/>
    <xf numFmtId="0" fontId="12" fillId="7" borderId="0" xfId="0" applyFont="1" applyFill="1"/>
    <xf numFmtId="0" fontId="4" fillId="7" borderId="0" xfId="0" quotePrefix="1" applyFont="1" applyFill="1" applyAlignment="1">
      <alignment horizontal="center"/>
    </xf>
    <xf numFmtId="0" fontId="0" fillId="7" borderId="0" xfId="0" quotePrefix="1" applyFill="1" applyBorder="1" applyAlignment="1">
      <alignment horizontal="left" vertical="top" wrapText="1"/>
    </xf>
    <xf numFmtId="0" fontId="0" fillId="10" borderId="1" xfId="0" quotePrefix="1" applyFill="1" applyBorder="1" applyAlignment="1">
      <alignment horizontal="left" vertical="top" wrapText="1"/>
    </xf>
    <xf numFmtId="0" fontId="0" fillId="10" borderId="13" xfId="0" quotePrefix="1" applyFill="1" applyBorder="1" applyAlignment="1">
      <alignment horizontal="left" vertical="top" wrapText="1"/>
    </xf>
    <xf numFmtId="0" fontId="0" fillId="10" borderId="2" xfId="0" quotePrefix="1" applyFill="1" applyBorder="1" applyAlignment="1">
      <alignment horizontal="left" vertical="top" wrapText="1"/>
    </xf>
    <xf numFmtId="0" fontId="0" fillId="10" borderId="3" xfId="0" quotePrefix="1" applyFill="1" applyBorder="1" applyAlignment="1">
      <alignment horizontal="left" vertical="top" wrapText="1"/>
    </xf>
    <xf numFmtId="0" fontId="0" fillId="10" borderId="0" xfId="0" quotePrefix="1" applyFill="1" applyBorder="1" applyAlignment="1">
      <alignment horizontal="left" vertical="top" wrapText="1"/>
    </xf>
    <xf numFmtId="0" fontId="0" fillId="10" borderId="4" xfId="0" quotePrefix="1" applyFill="1" applyBorder="1" applyAlignment="1">
      <alignment horizontal="left" vertical="top" wrapText="1"/>
    </xf>
    <xf numFmtId="0" fontId="0" fillId="10" borderId="3" xfId="0" quotePrefix="1" applyFill="1" applyBorder="1" applyAlignment="1">
      <alignment horizontal="left" vertical="top" wrapText="1"/>
    </xf>
    <xf numFmtId="0" fontId="0" fillId="10" borderId="0" xfId="0" quotePrefix="1" applyFill="1" applyBorder="1" applyAlignment="1">
      <alignment horizontal="left" vertical="top" wrapText="1"/>
    </xf>
    <xf numFmtId="0" fontId="0" fillId="10" borderId="4" xfId="0" quotePrefix="1" applyFill="1" applyBorder="1" applyAlignment="1">
      <alignment horizontal="left" vertical="top" wrapText="1"/>
    </xf>
    <xf numFmtId="0" fontId="0" fillId="10" borderId="5" xfId="0" quotePrefix="1" applyFill="1" applyBorder="1" applyAlignment="1">
      <alignment horizontal="left" vertical="top" wrapText="1"/>
    </xf>
    <xf numFmtId="0" fontId="0" fillId="10" borderId="14" xfId="0" quotePrefix="1" applyFill="1" applyBorder="1" applyAlignment="1">
      <alignment horizontal="left" vertical="top" wrapText="1"/>
    </xf>
    <xf numFmtId="0" fontId="0" fillId="10" borderId="6" xfId="0" quotePrefix="1" applyFill="1" applyBorder="1" applyAlignment="1">
      <alignment horizontal="left" vertical="top" wrapText="1"/>
    </xf>
    <xf numFmtId="0" fontId="4" fillId="10" borderId="1" xfId="0" applyFont="1" applyFill="1" applyBorder="1"/>
    <xf numFmtId="0" fontId="4" fillId="10" borderId="2" xfId="0" applyFont="1" applyFill="1" applyBorder="1" applyAlignment="1">
      <alignment horizontal="center"/>
    </xf>
    <xf numFmtId="0" fontId="4" fillId="10" borderId="3" xfId="0" applyFont="1" applyFill="1" applyBorder="1"/>
    <xf numFmtId="0" fontId="4" fillId="10" borderId="4" xfId="0" applyFont="1" applyFill="1" applyBorder="1" applyAlignment="1">
      <alignment horizontal="center"/>
    </xf>
    <xf numFmtId="0" fontId="4" fillId="10" borderId="3" xfId="0" quotePrefix="1" applyFont="1" applyFill="1" applyBorder="1"/>
    <xf numFmtId="0" fontId="6" fillId="10" borderId="5" xfId="0" applyFont="1" applyFill="1" applyBorder="1" applyAlignment="1">
      <alignment horizontal="left" vertical="top" wrapText="1"/>
    </xf>
    <xf numFmtId="0" fontId="6" fillId="10" borderId="6" xfId="0" applyFont="1" applyFill="1" applyBorder="1" applyAlignment="1">
      <alignment horizontal="left" vertical="top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1168400</xdr:colOff>
      <xdr:row>0</xdr:row>
      <xdr:rowOff>144324</xdr:rowOff>
    </xdr:from>
    <xdr:to>
      <xdr:col>5</xdr:col>
      <xdr:colOff>76200</xdr:colOff>
      <xdr:row>0</xdr:row>
      <xdr:rowOff>419766</xdr:rowOff>
    </xdr:to>
    <xdr:pic>
      <xdr:nvPicPr>
        <xdr:cNvPr id="2" name="Bildobjekt 1" descr="https://regionvasterbotten.se/wp-content/uploads/2018/05/region2019-900x500.jpg">
          <a:extLst>
            <a:ext uri="{FF2B5EF4-FFF2-40B4-BE49-F238E27FC236}">
              <a16:creationId xmlns:a16="http://schemas.microsoft.com/office/drawing/2014/main" id="{09BA264C-44CA-489E-BF11-13D3E22FEAE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061" b="34268"/>
        <a:stretch/>
      </xdr:blipFill>
      <xdr:spPr bwMode="auto">
        <a:xfrm>
          <a:off x="6337300" y="144324"/>
          <a:ext cx="1555750" cy="275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87973-92AE-4433-8453-ECBD7CEDB3E6}">
  <dimension ref="A1:AK315"/>
  <sheetViews>
    <sheetView tabSelected="1" zoomScaleNormal="100" zoomScaleSheetLayoutView="100" workbookViewId="0">
      <selection activeCell="C15" sqref="C15"/>
    </sheetView>
  </sheetViews>
  <sheetFormatPr defaultRowHeight="14.5" x14ac:dyDescent="0.35"/>
  <cols>
    <col min="1" max="1" width="3.81640625" style="12" customWidth="1"/>
    <col min="2" max="2" width="34.7265625" customWidth="1"/>
    <col min="3" max="4" width="35.453125" style="4" customWidth="1"/>
    <col min="5" max="5" width="2.453125" style="12" customWidth="1"/>
    <col min="6" max="7" width="15.54296875" style="15" customWidth="1"/>
    <col min="8" max="8" width="21.81640625" style="96" bestFit="1" customWidth="1"/>
    <col min="9" max="9" width="19.54296875" style="96" bestFit="1" customWidth="1"/>
    <col min="10" max="23" width="9.1796875" style="96"/>
    <col min="24" max="37" width="9.1796875" style="12"/>
  </cols>
  <sheetData>
    <row r="1" spans="2:23" s="101" customFormat="1" ht="38" customHeight="1" x14ac:dyDescent="1">
      <c r="B1" s="114" t="s">
        <v>71</v>
      </c>
      <c r="C1" s="102"/>
      <c r="D1" s="102"/>
      <c r="F1" s="103"/>
      <c r="G1" s="103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2:23" s="101" customFormat="1" ht="15" customHeight="1" x14ac:dyDescent="1">
      <c r="B2" s="114"/>
      <c r="C2" s="102"/>
      <c r="D2" s="102"/>
      <c r="F2" s="103"/>
      <c r="G2" s="103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2:23" s="12" customFormat="1" ht="15" customHeight="1" thickBot="1" x14ac:dyDescent="0.4">
      <c r="B3" s="115" t="s">
        <v>81</v>
      </c>
      <c r="C3" s="13"/>
      <c r="D3" s="15"/>
      <c r="F3" s="15"/>
      <c r="G3" s="15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</row>
    <row r="4" spans="2:23" s="12" customFormat="1" ht="15" customHeight="1" x14ac:dyDescent="0.35">
      <c r="B4" s="117" t="s">
        <v>73</v>
      </c>
      <c r="C4" s="118"/>
      <c r="D4" s="118"/>
      <c r="E4" s="119"/>
      <c r="F4" s="15"/>
      <c r="G4" s="15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</row>
    <row r="5" spans="2:23" s="12" customFormat="1" ht="15" customHeight="1" x14ac:dyDescent="0.35">
      <c r="B5" s="120" t="s">
        <v>76</v>
      </c>
      <c r="C5" s="121"/>
      <c r="D5" s="121"/>
      <c r="E5" s="122"/>
      <c r="F5" s="15"/>
      <c r="G5" s="15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</row>
    <row r="6" spans="2:23" s="12" customFormat="1" ht="15" customHeight="1" x14ac:dyDescent="0.35">
      <c r="B6" s="123" t="s">
        <v>77</v>
      </c>
      <c r="C6" s="124"/>
      <c r="D6" s="124"/>
      <c r="E6" s="122"/>
      <c r="F6" s="15"/>
      <c r="G6" s="15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2:23" s="12" customFormat="1" ht="15" customHeight="1" x14ac:dyDescent="0.35">
      <c r="B7" s="123" t="s">
        <v>78</v>
      </c>
      <c r="C7" s="124"/>
      <c r="D7" s="124"/>
      <c r="E7" s="122"/>
      <c r="F7" s="15"/>
      <c r="G7" s="15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</row>
    <row r="8" spans="2:23" s="12" customFormat="1" ht="15" customHeight="1" x14ac:dyDescent="0.35">
      <c r="B8" s="120" t="s">
        <v>79</v>
      </c>
      <c r="C8" s="121"/>
      <c r="D8" s="121"/>
      <c r="E8" s="125"/>
      <c r="F8" s="15"/>
      <c r="G8" s="15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</row>
    <row r="9" spans="2:23" s="12" customFormat="1" ht="15" customHeight="1" x14ac:dyDescent="0.35">
      <c r="B9" s="120" t="s">
        <v>80</v>
      </c>
      <c r="C9" s="121"/>
      <c r="D9" s="121"/>
      <c r="E9" s="125"/>
      <c r="F9" s="15"/>
      <c r="G9" s="1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</row>
    <row r="10" spans="2:23" s="12" customFormat="1" ht="15" customHeight="1" x14ac:dyDescent="0.35">
      <c r="B10" s="120" t="s">
        <v>75</v>
      </c>
      <c r="C10" s="121"/>
      <c r="D10" s="121"/>
      <c r="E10" s="122"/>
      <c r="F10" s="15"/>
      <c r="G10" s="15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</row>
    <row r="11" spans="2:23" s="12" customFormat="1" ht="15" customHeight="1" thickBot="1" x14ac:dyDescent="0.4">
      <c r="B11" s="126" t="s">
        <v>82</v>
      </c>
      <c r="C11" s="127"/>
      <c r="D11" s="127"/>
      <c r="E11" s="128"/>
      <c r="F11" s="15"/>
      <c r="G11" s="15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</row>
    <row r="12" spans="2:23" s="12" customFormat="1" ht="15" customHeight="1" x14ac:dyDescent="0.35">
      <c r="B12" s="116"/>
      <c r="C12" s="116"/>
      <c r="D12" s="116"/>
      <c r="E12" s="116"/>
      <c r="F12" s="15"/>
      <c r="G12" s="15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</row>
    <row r="13" spans="2:23" s="12" customFormat="1" ht="15" customHeight="1" thickBot="1" x14ac:dyDescent="0.4">
      <c r="B13" s="14" t="s">
        <v>59</v>
      </c>
      <c r="C13" s="14" t="s">
        <v>72</v>
      </c>
      <c r="D13" s="14" t="s">
        <v>47</v>
      </c>
      <c r="E13" s="14"/>
      <c r="F13" s="15"/>
      <c r="G13" s="15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</row>
    <row r="14" spans="2:23" x14ac:dyDescent="0.35">
      <c r="B14" s="8" t="s">
        <v>4</v>
      </c>
      <c r="C14" s="65"/>
      <c r="D14" s="65"/>
      <c r="F14" s="106"/>
      <c r="G14" s="105"/>
      <c r="H14" s="105"/>
      <c r="I14" s="105"/>
    </row>
    <row r="15" spans="2:23" x14ac:dyDescent="0.35">
      <c r="B15" s="9" t="s">
        <v>12</v>
      </c>
      <c r="C15" s="66"/>
      <c r="D15" s="66"/>
      <c r="F15" s="107"/>
      <c r="G15" s="105"/>
      <c r="H15" s="105"/>
      <c r="I15" s="105"/>
    </row>
    <row r="16" spans="2:23" ht="15" thickBot="1" x14ac:dyDescent="0.4">
      <c r="B16" s="10" t="str">
        <f>IF(C15="","---",IF(C15="Inget andningsstöd","---",IF(C15="OptiFlow","Syrgastillförsel (%)","Syrgastillförsel (L)")))</f>
        <v>---</v>
      </c>
      <c r="C16" s="67"/>
      <c r="D16" s="67"/>
      <c r="F16" s="108"/>
      <c r="G16" s="105"/>
      <c r="H16" s="105"/>
      <c r="I16" s="105"/>
    </row>
    <row r="17" spans="2:23" ht="15" thickBot="1" x14ac:dyDescent="0.4">
      <c r="B17" s="6" t="s">
        <v>30</v>
      </c>
      <c r="C17" s="68"/>
      <c r="D17" s="77"/>
      <c r="F17" s="108"/>
      <c r="G17" s="105"/>
      <c r="H17" s="105"/>
      <c r="I17" s="105"/>
    </row>
    <row r="18" spans="2:23" ht="15" customHeight="1" thickBot="1" x14ac:dyDescent="0.4">
      <c r="B18" s="11" t="s">
        <v>42</v>
      </c>
      <c r="C18" s="69"/>
      <c r="D18" s="78"/>
      <c r="F18" s="108"/>
      <c r="G18" s="105"/>
      <c r="H18" s="105"/>
      <c r="I18" s="105"/>
    </row>
    <row r="19" spans="2:23" ht="15" customHeight="1" x14ac:dyDescent="0.35">
      <c r="B19" s="7" t="s">
        <v>31</v>
      </c>
      <c r="C19" s="70"/>
      <c r="D19" s="70"/>
      <c r="F19" s="105"/>
      <c r="G19" s="105"/>
      <c r="H19" s="105"/>
      <c r="I19" s="105"/>
    </row>
    <row r="20" spans="2:23" x14ac:dyDescent="0.35">
      <c r="B20" s="80" t="str">
        <f>IF(C19="","---",IF(C19="Inget inotropt stöd / Vasokonstriktor"," - Uppmätt SBT (mmHg)","---"))</f>
        <v>---</v>
      </c>
      <c r="C20" s="71"/>
      <c r="D20" s="71"/>
      <c r="F20" s="107"/>
      <c r="G20" s="105"/>
      <c r="H20" s="105"/>
      <c r="I20" s="105"/>
    </row>
    <row r="21" spans="2:23" ht="15" thickBot="1" x14ac:dyDescent="0.4">
      <c r="B21" s="81" t="str">
        <f>IF(C19="","---",IF(C19="Inget inotropt stöd / Vasokonstriktor"," - Uppmätt DBT (mmHg)","---"))</f>
        <v>---</v>
      </c>
      <c r="C21" s="72"/>
      <c r="D21" s="72"/>
      <c r="F21" s="107"/>
      <c r="G21" s="105"/>
      <c r="H21" s="105"/>
      <c r="I21" s="105"/>
    </row>
    <row r="22" spans="2:23" ht="15" thickBot="1" x14ac:dyDescent="0.4">
      <c r="B22" s="17" t="s">
        <v>37</v>
      </c>
      <c r="C22" s="73"/>
      <c r="D22" s="73"/>
      <c r="F22" s="107"/>
      <c r="G22" s="105"/>
      <c r="H22" s="105"/>
      <c r="I22" s="105"/>
    </row>
    <row r="23" spans="2:23" s="12" customFormat="1" x14ac:dyDescent="0.35">
      <c r="B23" s="3" t="s">
        <v>43</v>
      </c>
      <c r="C23" s="74"/>
      <c r="D23" s="79"/>
      <c r="F23" s="105"/>
      <c r="G23" s="105"/>
      <c r="H23" s="105"/>
      <c r="I23" s="105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</row>
    <row r="24" spans="2:23" s="12" customFormat="1" ht="15" customHeight="1" thickBot="1" x14ac:dyDescent="0.4">
      <c r="B24" s="82" t="s">
        <v>38</v>
      </c>
      <c r="C24" s="83"/>
      <c r="D24" s="84"/>
      <c r="E24" s="14"/>
      <c r="F24" s="105"/>
      <c r="G24" s="105"/>
      <c r="H24" s="105"/>
      <c r="I24" s="105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</row>
    <row r="25" spans="2:23" x14ac:dyDescent="0.35">
      <c r="B25" s="85" t="s">
        <v>63</v>
      </c>
      <c r="C25" s="75"/>
      <c r="D25" s="18" t="s">
        <v>52</v>
      </c>
      <c r="F25" s="107"/>
      <c r="G25" s="105"/>
      <c r="H25" s="105"/>
      <c r="I25" s="105"/>
    </row>
    <row r="26" spans="2:23" x14ac:dyDescent="0.35">
      <c r="B26" s="86" t="s">
        <v>62</v>
      </c>
      <c r="C26" s="91" t="str">
        <f>IF(C19="","",IF(C19="Inget inotropt stöd / Vasokonstriktor","Ja (enbart vätskebehandling)","Nej (inotropt stöd / Vasokonstriktor)"))</f>
        <v/>
      </c>
      <c r="D26" s="90" t="s">
        <v>52</v>
      </c>
      <c r="F26" s="107"/>
      <c r="G26" s="105"/>
      <c r="H26" s="105"/>
      <c r="I26" s="105"/>
    </row>
    <row r="27" spans="2:23" x14ac:dyDescent="0.35">
      <c r="B27" s="87" t="str">
        <f>IF(C19="","---",IF(C19="Inget inotropt stöd / Vasokonstriktor"," - SBT (mmHg) efter stabilisering","---"))</f>
        <v>---</v>
      </c>
      <c r="C27" s="89"/>
      <c r="D27" s="90" t="s">
        <v>52</v>
      </c>
      <c r="F27" s="107"/>
      <c r="G27" s="105"/>
      <c r="H27" s="105"/>
      <c r="I27" s="105"/>
    </row>
    <row r="28" spans="2:23" x14ac:dyDescent="0.35">
      <c r="B28" s="87" t="str">
        <f>IF(C19="","---",IF(C19="Inget inotropt stöd / Vasokonstriktor"," - DBT (mmHg) efter stabilisering","---"))</f>
        <v>---</v>
      </c>
      <c r="C28" s="89"/>
      <c r="D28" s="90" t="s">
        <v>52</v>
      </c>
      <c r="F28" s="107"/>
      <c r="G28" s="105"/>
      <c r="H28" s="105"/>
      <c r="I28" s="105"/>
    </row>
    <row r="29" spans="2:23" ht="15" thickBot="1" x14ac:dyDescent="0.4">
      <c r="B29" s="88" t="str">
        <f>IF(C19="","---",IF(C19="Inget inotropt stöd / Vasokonstriktor"," - Laktat efter stabilisering","---"))</f>
        <v>---</v>
      </c>
      <c r="C29" s="76"/>
      <c r="D29" s="19" t="s">
        <v>52</v>
      </c>
      <c r="F29" s="107"/>
      <c r="G29" s="105"/>
      <c r="H29" s="105"/>
      <c r="I29" s="105"/>
    </row>
    <row r="30" spans="2:23" s="12" customFormat="1" ht="15" customHeight="1" x14ac:dyDescent="0.35">
      <c r="B30" s="20"/>
      <c r="C30" s="13"/>
      <c r="D30" s="15"/>
      <c r="F30" s="15"/>
      <c r="G30" s="15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</row>
    <row r="31" spans="2:23" s="12" customFormat="1" ht="15" customHeight="1" thickBot="1" x14ac:dyDescent="0.4">
      <c r="B31" s="14" t="s">
        <v>74</v>
      </c>
      <c r="C31" s="113"/>
      <c r="D31" s="15"/>
      <c r="F31" s="15"/>
      <c r="G31" s="15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</row>
    <row r="32" spans="2:23" s="12" customFormat="1" ht="15" customHeight="1" x14ac:dyDescent="0.35">
      <c r="B32" s="129" t="s">
        <v>67</v>
      </c>
      <c r="C32" s="130" t="str">
        <f>IF(C34&lt;2,"Nej",IF(C26="Nej (inotropt stöd / Vasokonstriktor)","Septisk Chock (R57.2)",IF(AND(C29&gt;2,C78&lt;65.0001),"Septisk Chock (R57.2)","Sepsis (R65.1)")))</f>
        <v>Nej</v>
      </c>
      <c r="D32" s="15"/>
      <c r="F32" s="15"/>
      <c r="G32" s="15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</row>
    <row r="33" spans="1:25" s="12" customFormat="1" ht="15" customHeight="1" x14ac:dyDescent="0.35">
      <c r="B33" s="131" t="s">
        <v>68</v>
      </c>
      <c r="C33" s="132" t="str">
        <f>IF(C32="Nej","Nej",IF(C25="Ja","Ja","Nej"))</f>
        <v>Nej</v>
      </c>
      <c r="D33" s="15"/>
      <c r="F33" s="15"/>
      <c r="G33" s="15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</row>
    <row r="34" spans="1:25" s="12" customFormat="1" ht="15" customHeight="1" x14ac:dyDescent="0.35">
      <c r="B34" s="133" t="s">
        <v>69</v>
      </c>
      <c r="C34" s="132">
        <f>C40+C51+C56+C61+C68+C73</f>
        <v>0</v>
      </c>
      <c r="D34" s="15"/>
      <c r="F34" s="15"/>
      <c r="G34" s="15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</row>
    <row r="35" spans="1:25" s="12" customFormat="1" ht="15" customHeight="1" x14ac:dyDescent="0.35">
      <c r="B35" s="133" t="s">
        <v>70</v>
      </c>
      <c r="C35" s="132">
        <f>IF(C40=0,0,1)+IF(C51=0,0,1)+IF(C56=0,0,1)+IF(C61=0,0,1)+IF(C68=0,0,1)+IF(C73=0,0,1)</f>
        <v>0</v>
      </c>
      <c r="D35" s="15"/>
      <c r="F35" s="15"/>
      <c r="G35" s="15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</row>
    <row r="36" spans="1:25" s="12" customFormat="1" ht="15" customHeight="1" x14ac:dyDescent="0.35">
      <c r="B36" s="133" t="s">
        <v>60</v>
      </c>
      <c r="C36" s="132"/>
      <c r="D36" s="15"/>
      <c r="F36" s="15"/>
      <c r="G36" s="15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</row>
    <row r="37" spans="1:25" s="12" customFormat="1" ht="76.5" customHeight="1" thickBot="1" x14ac:dyDescent="0.4">
      <c r="B37" s="134" t="str">
        <f>"Patientens uppmätta SOFA-score är "&amp;C41+C52+C57+C62+C69+C74&amp;" poäng, jämfört med en habituell nivå på "&amp;C42+C53+C58+C63+C70+C75&amp;" poäng. Kriterierna för tilläggsdiagnos"&amp;IF(C32="Nej"," uppfylls ej då ingen ökning av SOFA-score med minst 2 poänt skett. Då kriterierna för tilläggsdiagnos ej uppfylls ska ej heller anmälan till Sepsisregistret ske.",IF(C32="Septisk Chock (R57.2)","en Septisk Chock uppfylls baserat på en ökning av SOFA-score med minst 2 poänt samt otillräckligt svar på adekvat vätskebehandling.","en Sepsis (tidigare kallat Svår/allvarlig sepsis) uppfylls baserat på en ökning av SOFA-score med minst 2 poäng."))&amp;IF(C33="Ja"," Eftersom patientens sepsis uppträtt inom de första 24 timmarna från inläggning på sjukhus ska även anmälan till Sepsisregistret ske.",IF(C32="Nej",""," Eftersom patientens sepsis uppträtt senare än 24 timmarna från inläggning på sjukhus ska anmälan till Sepsisregistret dock ej ske."))</f>
        <v>Patientens uppmätta SOFA-score är 0 poäng, jämfört med en habituell nivå på 0 poäng. Kriterierna för tilläggsdiagnos uppfylls ej då ingen ökning av SOFA-score med minst 2 poänt skett. Då kriterierna för tilläggsdiagnos ej uppfylls ska ej heller anmälan till Sepsisregistret ske.</v>
      </c>
      <c r="C37" s="135"/>
      <c r="D37" s="15"/>
      <c r="F37" s="15"/>
      <c r="G37" s="15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</row>
    <row r="38" spans="1:25" s="12" customFormat="1" ht="15" customHeight="1" x14ac:dyDescent="0.35">
      <c r="B38" s="20"/>
      <c r="C38" s="13"/>
      <c r="D38" s="15"/>
      <c r="F38" s="15"/>
      <c r="G38" s="15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</row>
    <row r="39" spans="1:25" s="12" customFormat="1" ht="15" customHeight="1" thickBot="1" x14ac:dyDescent="0.4">
      <c r="A39" s="14"/>
      <c r="B39" s="14" t="s">
        <v>53</v>
      </c>
      <c r="C39" s="14"/>
      <c r="D39" s="15"/>
      <c r="E39" s="96"/>
      <c r="F39" s="15"/>
      <c r="G39" s="15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</row>
    <row r="40" spans="1:25" ht="15" customHeight="1" x14ac:dyDescent="0.35">
      <c r="A40" s="21"/>
      <c r="B40" s="25" t="s">
        <v>51</v>
      </c>
      <c r="C40" s="26">
        <f>IF(C41-C42&lt;0,0,C41-C42)</f>
        <v>0</v>
      </c>
      <c r="D40" s="15"/>
      <c r="E40" s="105"/>
      <c r="X40" s="96"/>
      <c r="Y40" s="96"/>
    </row>
    <row r="41" spans="1:25" s="12" customFormat="1" ht="15" customHeight="1" x14ac:dyDescent="0.35">
      <c r="A41" s="21"/>
      <c r="B41" s="27" t="s">
        <v>46</v>
      </c>
      <c r="C41" s="28">
        <f>IF(C47&lt;100,4,IF(C47&lt;200,3,IF(C47&lt;300,2,IF(C47&lt;400,1,0))))</f>
        <v>0</v>
      </c>
      <c r="D41" s="15"/>
      <c r="E41" s="105"/>
      <c r="F41" s="15"/>
      <c r="G41" s="15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</row>
    <row r="42" spans="1:25" ht="15" customHeight="1" x14ac:dyDescent="0.35">
      <c r="A42" s="21"/>
      <c r="B42" s="27" t="s">
        <v>48</v>
      </c>
      <c r="C42" s="28">
        <f>IF(D47&lt;100,4,IF(D47&lt;200,3,IF(D47&lt;300,2,IF(D47&lt;400,1,0))))</f>
        <v>0</v>
      </c>
      <c r="D42" s="16"/>
      <c r="E42" s="105"/>
      <c r="X42" s="96"/>
      <c r="Y42" s="96"/>
    </row>
    <row r="43" spans="1:25" s="12" customFormat="1" ht="15" customHeight="1" x14ac:dyDescent="0.35">
      <c r="A43" s="21"/>
      <c r="B43" s="29" t="s">
        <v>60</v>
      </c>
      <c r="C43" s="30"/>
      <c r="D43" s="15"/>
      <c r="E43" s="105"/>
      <c r="F43" s="15"/>
      <c r="G43" s="15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</row>
    <row r="44" spans="1:25" s="12" customFormat="1" ht="15" customHeight="1" x14ac:dyDescent="0.35">
      <c r="A44" s="22"/>
      <c r="B44" s="27" t="s">
        <v>5</v>
      </c>
      <c r="C44" s="31">
        <f>IF(C15="",21%,IF(C15="Inget andningsstöd",21%,IF(C15="Grimma",VLOOKUP(C16,'Konvertering FiO2'!D2:E7,2),IF(C15="Pocketmask",VLOOKUP(C16,'Konvertering FiO2'!D8:E11,2),IF(C15="Reservoirmask",VLOOKUP(C16,'Konvertering FiO2'!D12:E22,2),C16/100)))))</f>
        <v>0.21</v>
      </c>
      <c r="D44" s="109">
        <f>IF(D15="",21%,IF(D15="Inget andningsstöd",21%,IF(D15="Grimma",VLOOKUP(D16,'Konvertering FiO2'!D2:E7,2),IF(D15="Pocketmask",VLOOKUP(D16,'Konvertering FiO2'!D8:E11,2),IF(D15="Reservoirmask",VLOOKUP(D16,'Konvertering FiO2'!D12:E22,2),D16/100)))))</f>
        <v>0.21</v>
      </c>
      <c r="E44" s="105"/>
      <c r="F44" s="15"/>
      <c r="G44" s="15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</row>
    <row r="45" spans="1:25" ht="15" customHeight="1" x14ac:dyDescent="0.35">
      <c r="A45" s="21"/>
      <c r="B45" s="27" t="s">
        <v>8</v>
      </c>
      <c r="C45" s="28" t="str">
        <f>IF(C14="","---",VLOOKUP(IF(C14&lt;80,80,C14),'Konvertering PO2'!A2:C22,2))</f>
        <v>---</v>
      </c>
      <c r="D45" s="110" t="str">
        <f>IF(D14="","---",VLOOKUP(IF(D14&lt;80,80,D14),'Konvertering PO2'!A2:C22,2))</f>
        <v>---</v>
      </c>
      <c r="E45" s="105"/>
      <c r="X45" s="96"/>
      <c r="Y45" s="96"/>
    </row>
    <row r="46" spans="1:25" ht="15" customHeight="1" x14ac:dyDescent="0.35">
      <c r="A46" s="21"/>
      <c r="B46" s="27" t="s">
        <v>6</v>
      </c>
      <c r="C46" s="30" t="str">
        <f>IF(C14="","---",VLOOKUP(IF(C14&lt;80,80,C14),'Konvertering PO2'!A2:C22,3))</f>
        <v>---</v>
      </c>
      <c r="D46" s="111" t="str">
        <f>IF(D14="","---",VLOOKUP(IF(D14&lt;80,80,D14),'Konvertering PO2'!A2:C22,3))</f>
        <v>---</v>
      </c>
      <c r="E46" s="105"/>
      <c r="X46" s="96"/>
      <c r="Y46" s="96"/>
    </row>
    <row r="47" spans="1:25" ht="15" customHeight="1" x14ac:dyDescent="0.35">
      <c r="A47" s="21"/>
      <c r="B47" s="27" t="s">
        <v>0</v>
      </c>
      <c r="C47" s="30" t="str">
        <f>IF(C14="","---",C45/C44)</f>
        <v>---</v>
      </c>
      <c r="D47" s="112" t="str">
        <f>IF(D14="","---",D45/D44)</f>
        <v>---</v>
      </c>
      <c r="E47" s="105"/>
      <c r="X47" s="96"/>
      <c r="Y47" s="96"/>
    </row>
    <row r="48" spans="1:25" s="12" customFormat="1" ht="15" customHeight="1" thickBot="1" x14ac:dyDescent="0.4">
      <c r="A48" s="21"/>
      <c r="B48" s="32" t="s">
        <v>1</v>
      </c>
      <c r="C48" s="33" t="str">
        <f>IF(C14="","---",C46/C44)</f>
        <v>---</v>
      </c>
      <c r="D48" s="16"/>
      <c r="E48" s="105"/>
      <c r="F48" s="15"/>
      <c r="G48" s="15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</row>
    <row r="49" spans="1:25" ht="15" customHeight="1" x14ac:dyDescent="0.35">
      <c r="A49" s="21"/>
      <c r="B49" s="21"/>
      <c r="C49" s="23"/>
      <c r="D49" s="107"/>
      <c r="E49" s="105"/>
      <c r="X49" s="96"/>
      <c r="Y49" s="96"/>
    </row>
    <row r="50" spans="1:25" s="12" customFormat="1" ht="15" customHeight="1" thickBot="1" x14ac:dyDescent="0.4">
      <c r="A50" s="21"/>
      <c r="B50" s="22" t="s">
        <v>54</v>
      </c>
      <c r="C50" s="22"/>
      <c r="D50" s="107"/>
      <c r="E50" s="105"/>
      <c r="F50" s="15"/>
      <c r="G50" s="15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</row>
    <row r="51" spans="1:25" s="12" customFormat="1" ht="15" customHeight="1" x14ac:dyDescent="0.35">
      <c r="A51" s="22"/>
      <c r="B51" s="34" t="s">
        <v>51</v>
      </c>
      <c r="C51" s="35">
        <f>IF(C52-C53&lt;0,0,C52-C53)</f>
        <v>0</v>
      </c>
      <c r="D51" s="96"/>
      <c r="E51" s="96"/>
      <c r="F51" s="15"/>
      <c r="G51" s="15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</row>
    <row r="52" spans="1:25" ht="15" customHeight="1" x14ac:dyDescent="0.35">
      <c r="A52" s="21"/>
      <c r="B52" s="36" t="s">
        <v>46</v>
      </c>
      <c r="C52" s="37">
        <f>IF(C17="",0,IF(C17&lt;20,4,IF(C17&lt;50,3,IF(C17&lt;100,2,IF(C17&lt;150,1,0)))))</f>
        <v>0</v>
      </c>
      <c r="D52" s="96"/>
      <c r="E52" s="96"/>
      <c r="X52" s="96"/>
      <c r="Y52" s="96"/>
    </row>
    <row r="53" spans="1:25" s="12" customFormat="1" ht="15" customHeight="1" thickBot="1" x14ac:dyDescent="0.4">
      <c r="A53" s="21"/>
      <c r="B53" s="38" t="s">
        <v>48</v>
      </c>
      <c r="C53" s="39">
        <f>IF(D17="",0,IF(D17&lt;20,4,IF(D17&lt;50,3,IF(D17&lt;100,2,IF(D17&lt;150,1,0)))))</f>
        <v>0</v>
      </c>
      <c r="D53" s="96"/>
      <c r="E53" s="96"/>
      <c r="F53" s="15"/>
      <c r="G53" s="15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</row>
    <row r="54" spans="1:25" ht="15" customHeight="1" x14ac:dyDescent="0.35">
      <c r="A54" s="21"/>
      <c r="B54" s="21"/>
      <c r="C54" s="23"/>
      <c r="D54" s="96"/>
      <c r="E54" s="96"/>
      <c r="X54" s="96"/>
      <c r="Y54" s="96"/>
    </row>
    <row r="55" spans="1:25" s="12" customFormat="1" ht="15" customHeight="1" thickBot="1" x14ac:dyDescent="0.4">
      <c r="A55" s="21"/>
      <c r="B55" s="22" t="s">
        <v>55</v>
      </c>
      <c r="C55" s="22"/>
      <c r="D55" s="96"/>
      <c r="E55" s="96"/>
      <c r="F55" s="15"/>
      <c r="G55" s="15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</row>
    <row r="56" spans="1:25" s="12" customFormat="1" ht="15" customHeight="1" x14ac:dyDescent="0.35">
      <c r="A56" s="22"/>
      <c r="B56" s="40" t="s">
        <v>51</v>
      </c>
      <c r="C56" s="41">
        <f>IF(C57-C58&lt;0,0,C57-C58)</f>
        <v>0</v>
      </c>
      <c r="D56" s="96"/>
      <c r="E56" s="96"/>
      <c r="F56" s="15"/>
      <c r="G56" s="15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</row>
    <row r="57" spans="1:25" ht="15" customHeight="1" x14ac:dyDescent="0.35">
      <c r="A57" s="21"/>
      <c r="B57" s="42" t="s">
        <v>46</v>
      </c>
      <c r="C57" s="43">
        <f>IF(C18="",0,IF(C18&lt;20,0,IF(C18&lt;33,1,IF(C18&lt;102,2,IF(C18&lt;205,3,4)))))</f>
        <v>0</v>
      </c>
      <c r="D57" s="97"/>
      <c r="E57" s="96"/>
      <c r="X57" s="96"/>
      <c r="Y57" s="96"/>
    </row>
    <row r="58" spans="1:25" ht="15" customHeight="1" thickBot="1" x14ac:dyDescent="0.4">
      <c r="A58" s="21"/>
      <c r="B58" s="44" t="s">
        <v>48</v>
      </c>
      <c r="C58" s="45">
        <f>IF(D18="",0,IF(D18&lt;20,0,IF(D18&lt;33,1,IF(D18&lt;102,2,IF(D18&lt;205,3,4)))))</f>
        <v>0</v>
      </c>
      <c r="D58" s="97"/>
      <c r="E58" s="96"/>
      <c r="X58" s="96"/>
      <c r="Y58" s="96"/>
    </row>
    <row r="59" spans="1:25" s="12" customFormat="1" ht="15" customHeight="1" x14ac:dyDescent="0.35">
      <c r="A59" s="21"/>
      <c r="B59" s="21"/>
      <c r="C59" s="23"/>
      <c r="D59" s="97"/>
      <c r="E59" s="96"/>
      <c r="F59" s="15"/>
      <c r="G59" s="15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</row>
    <row r="60" spans="1:25" s="12" customFormat="1" ht="15" customHeight="1" thickBot="1" x14ac:dyDescent="0.4">
      <c r="A60" s="21"/>
      <c r="B60" s="22" t="s">
        <v>56</v>
      </c>
      <c r="C60" s="22"/>
      <c r="D60" s="96"/>
      <c r="E60" s="96"/>
      <c r="F60" s="15"/>
      <c r="G60" s="15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</row>
    <row r="61" spans="1:25" s="12" customFormat="1" ht="15" customHeight="1" x14ac:dyDescent="0.35">
      <c r="A61" s="22"/>
      <c r="B61" s="46" t="s">
        <v>51</v>
      </c>
      <c r="C61" s="47">
        <f>IF(C62-C63&lt;0,0,C62-C63)</f>
        <v>0</v>
      </c>
      <c r="D61" s="96"/>
      <c r="E61" s="96"/>
      <c r="F61" s="15"/>
      <c r="G61" s="15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</row>
    <row r="62" spans="1:25" ht="15" customHeight="1" x14ac:dyDescent="0.35">
      <c r="A62" s="21"/>
      <c r="B62" s="48" t="s">
        <v>46</v>
      </c>
      <c r="C62" s="49">
        <f>IF(C19="",0,IF(C19="Inget inotropt stöd / Vasokonstriktor",IF(C65&lt;70,1,0),IF(C19="Dopamin &lt;5  / dobutamin (oavsett dos)",2,IF(C19="Dopamin 5.1-15 / Adr=&lt;0.1 / NA =&lt;0.1",3,IF(C19="Annan (exempelvis Efedrin SC)",2,4)))))</f>
        <v>0</v>
      </c>
      <c r="D62" s="98"/>
      <c r="E62" s="96"/>
      <c r="X62" s="96"/>
      <c r="Y62" s="96"/>
    </row>
    <row r="63" spans="1:25" ht="15" customHeight="1" x14ac:dyDescent="0.35">
      <c r="A63" s="21"/>
      <c r="B63" s="48" t="s">
        <v>48</v>
      </c>
      <c r="C63" s="49">
        <f>IF(D19="",0,IF(D19="Inget inotropt stöd / Vasokonstriktor",IF(IF(D19="","---",IF(D19="Inget inotropt stöd / Vasokonstriktor",D21+(D20-D21)/3,"---"))&lt;70,1,0),IF(D19="Dopamin &lt;5  / dobutamin (oavsett dos)",2,IF(D19="Dopamin 5.1-15 / Adr=&lt;0.1 / NA =&lt;0.1",3,IF(C19="Annan (exempelvis Efedrin SC)",2,4)))))</f>
        <v>0</v>
      </c>
      <c r="D63" s="97"/>
      <c r="E63" s="96"/>
      <c r="X63" s="96"/>
      <c r="Y63" s="96"/>
    </row>
    <row r="64" spans="1:25" ht="15" customHeight="1" x14ac:dyDescent="0.35">
      <c r="A64" s="21"/>
      <c r="B64" s="50" t="s">
        <v>60</v>
      </c>
      <c r="C64" s="49"/>
      <c r="D64" s="97"/>
      <c r="E64" s="96"/>
      <c r="X64" s="96"/>
      <c r="Y64" s="96"/>
    </row>
    <row r="65" spans="1:25" ht="15" customHeight="1" thickBot="1" x14ac:dyDescent="0.4">
      <c r="A65" s="21"/>
      <c r="B65" s="51" t="s">
        <v>35</v>
      </c>
      <c r="C65" s="52" t="str">
        <f>IF(C19="","---",IF(C19="Inget inotropt stöd / Vasokonstriktor",C21+(C20-C21)/3,"---"))</f>
        <v>---</v>
      </c>
      <c r="D65" s="97"/>
      <c r="E65" s="96"/>
      <c r="X65" s="96"/>
      <c r="Y65" s="96"/>
    </row>
    <row r="66" spans="1:25" ht="15" customHeight="1" x14ac:dyDescent="0.35">
      <c r="A66" s="21"/>
      <c r="B66" s="21"/>
      <c r="C66" s="23"/>
      <c r="D66" s="97"/>
      <c r="E66" s="96"/>
      <c r="X66" s="96"/>
      <c r="Y66" s="96"/>
    </row>
    <row r="67" spans="1:25" ht="15" customHeight="1" thickBot="1" x14ac:dyDescent="0.4">
      <c r="A67" s="21"/>
      <c r="B67" s="22" t="s">
        <v>57</v>
      </c>
      <c r="C67" s="22"/>
      <c r="D67" s="96"/>
      <c r="E67" s="96"/>
      <c r="X67" s="96"/>
      <c r="Y67" s="96"/>
    </row>
    <row r="68" spans="1:25" ht="15" customHeight="1" x14ac:dyDescent="0.35">
      <c r="A68" s="21"/>
      <c r="B68" s="53" t="s">
        <v>51</v>
      </c>
      <c r="C68" s="54">
        <f>IF(C69-C70&lt;0,0,C69-C70)</f>
        <v>0</v>
      </c>
      <c r="D68" s="96"/>
      <c r="E68" s="96"/>
      <c r="X68" s="96"/>
      <c r="Y68" s="96"/>
    </row>
    <row r="69" spans="1:25" ht="15" customHeight="1" x14ac:dyDescent="0.35">
      <c r="A69" s="21"/>
      <c r="B69" s="55" t="s">
        <v>46</v>
      </c>
      <c r="C69" s="56">
        <f>IF(C22="",0,IF(C22&lt;2,0,IF(C22&lt;3,1,IF(C22&lt;4,2,IF(C22&lt;6,3,4)))))</f>
        <v>0</v>
      </c>
      <c r="D69" s="97"/>
      <c r="E69" s="96"/>
      <c r="X69" s="96"/>
      <c r="Y69" s="96"/>
    </row>
    <row r="70" spans="1:25" ht="15" customHeight="1" thickBot="1" x14ac:dyDescent="0.4">
      <c r="A70" s="21"/>
      <c r="B70" s="57" t="s">
        <v>48</v>
      </c>
      <c r="C70" s="58">
        <f>IF(D22="",0,IF(D22&lt;2,0,IF(D22&lt;3,1,IF(D22&lt;4,2,IF(D22&lt;6,3,4)))))</f>
        <v>0</v>
      </c>
      <c r="D70" s="97"/>
      <c r="E70" s="96"/>
      <c r="X70" s="96"/>
      <c r="Y70" s="96"/>
    </row>
    <row r="71" spans="1:25" ht="15" customHeight="1" x14ac:dyDescent="0.35">
      <c r="A71" s="21"/>
      <c r="B71" s="21"/>
      <c r="C71" s="23"/>
      <c r="D71" s="97"/>
      <c r="E71" s="96"/>
      <c r="X71" s="96"/>
      <c r="Y71" s="96"/>
    </row>
    <row r="72" spans="1:25" ht="15" customHeight="1" thickBot="1" x14ac:dyDescent="0.4">
      <c r="A72" s="21"/>
      <c r="B72" s="22" t="s">
        <v>58</v>
      </c>
      <c r="C72" s="22"/>
      <c r="D72" s="96"/>
      <c r="E72" s="96"/>
      <c r="X72" s="96"/>
      <c r="Y72" s="96"/>
    </row>
    <row r="73" spans="1:25" s="12" customFormat="1" ht="15" customHeight="1" x14ac:dyDescent="0.35">
      <c r="A73" s="21"/>
      <c r="B73" s="59" t="s">
        <v>51</v>
      </c>
      <c r="C73" s="60">
        <f>IF(C74-C75&lt;0,0,C74-C75)</f>
        <v>0</v>
      </c>
      <c r="D73" s="96"/>
      <c r="E73" s="96"/>
      <c r="F73" s="15"/>
      <c r="G73" s="15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</row>
    <row r="74" spans="1:25" s="12" customFormat="1" ht="15" customHeight="1" x14ac:dyDescent="0.35">
      <c r="A74" s="24"/>
      <c r="B74" s="61" t="s">
        <v>46</v>
      </c>
      <c r="C74" s="62">
        <f>IF(C24="",0,IF(C24="Normal",IF(C23&lt;110,0,IF(C23&lt;171,1,IF(C23&lt;300,2,IF(C23&lt;441,3,4)))),IF(C24="&lt;500ml/dygn",IF(C23&lt;441,3,4),4)))</f>
        <v>0</v>
      </c>
      <c r="D74" s="97"/>
      <c r="E74" s="96"/>
      <c r="F74" s="15"/>
      <c r="G74" s="15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</row>
    <row r="75" spans="1:25" s="12" customFormat="1" ht="15" customHeight="1" thickBot="1" x14ac:dyDescent="0.4">
      <c r="A75" s="21"/>
      <c r="B75" s="63" t="s">
        <v>48</v>
      </c>
      <c r="C75" s="64">
        <f>IF(D24="",0,IF(D24="Normal",IF(D23&lt;110,0,IF(D23&lt;171,1,IF(D23&lt;300,2,IF(D23&lt;441,3,4)))),IF(D24="&lt;500ml/dygn",IF(D23&lt;441,3,4),4)))</f>
        <v>0</v>
      </c>
      <c r="D75" s="96"/>
      <c r="E75" s="96"/>
      <c r="F75" s="15"/>
      <c r="G75" s="15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</row>
    <row r="76" spans="1:25" s="12" customFormat="1" ht="15" customHeight="1" x14ac:dyDescent="0.35">
      <c r="C76" s="13"/>
      <c r="D76" s="97"/>
      <c r="E76" s="96"/>
      <c r="F76" s="15"/>
      <c r="G76" s="15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</row>
    <row r="77" spans="1:25" s="12" customFormat="1" ht="15" customHeight="1" thickBot="1" x14ac:dyDescent="0.4">
      <c r="B77" s="22" t="s">
        <v>61</v>
      </c>
      <c r="C77" s="22"/>
      <c r="D77" s="96"/>
      <c r="E77" s="96"/>
      <c r="F77" s="15"/>
      <c r="G77" s="15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</row>
    <row r="78" spans="1:25" s="12" customFormat="1" ht="15" customHeight="1" x14ac:dyDescent="0.35">
      <c r="B78" s="92" t="s">
        <v>35</v>
      </c>
      <c r="C78" s="93" t="str">
        <f>IF(C26="","---",IF(C26="Ja (enbart vätskebehandling)",C28+(C27-C28)/3,"---"))</f>
        <v>---</v>
      </c>
      <c r="D78" s="96"/>
      <c r="E78" s="96"/>
      <c r="F78" s="15"/>
      <c r="G78" s="15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s="12" customFormat="1" ht="15" customHeight="1" thickBot="1" x14ac:dyDescent="0.4">
      <c r="B79" s="94" t="s">
        <v>66</v>
      </c>
      <c r="C79" s="95">
        <f>C29</f>
        <v>0</v>
      </c>
      <c r="D79" s="96"/>
      <c r="E79" s="96"/>
      <c r="F79" s="15"/>
      <c r="G79" s="15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</row>
    <row r="80" spans="1:25" s="12" customFormat="1" ht="15" customHeight="1" x14ac:dyDescent="0.35">
      <c r="C80" s="13"/>
      <c r="D80" s="96"/>
      <c r="E80" s="96"/>
      <c r="F80" s="15"/>
      <c r="G80" s="15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</row>
    <row r="81" spans="3:25" s="12" customFormat="1" ht="15" customHeight="1" x14ac:dyDescent="0.35">
      <c r="C81" s="13"/>
      <c r="D81" s="96"/>
      <c r="E81" s="96"/>
      <c r="F81" s="15"/>
      <c r="G81" s="15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</row>
    <row r="82" spans="3:25" s="12" customFormat="1" ht="15" customHeight="1" x14ac:dyDescent="0.35">
      <c r="C82" s="13"/>
      <c r="D82" s="96"/>
      <c r="E82" s="96"/>
      <c r="F82" s="15"/>
      <c r="G82" s="15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</row>
    <row r="83" spans="3:25" s="12" customFormat="1" ht="15" customHeight="1" x14ac:dyDescent="0.35">
      <c r="C83" s="13"/>
      <c r="D83" s="96"/>
      <c r="E83" s="96"/>
      <c r="F83" s="15"/>
      <c r="G83" s="15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</row>
    <row r="84" spans="3:25" s="12" customFormat="1" ht="15" customHeight="1" x14ac:dyDescent="0.35">
      <c r="C84" s="13"/>
      <c r="D84" s="96"/>
      <c r="E84" s="96"/>
      <c r="F84" s="15"/>
      <c r="G84" s="15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</row>
    <row r="85" spans="3:25" s="12" customFormat="1" ht="15" customHeight="1" x14ac:dyDescent="0.35">
      <c r="C85" s="13"/>
      <c r="D85" s="96"/>
      <c r="E85" s="96"/>
      <c r="F85" s="15"/>
      <c r="G85" s="15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</row>
    <row r="86" spans="3:25" s="12" customFormat="1" ht="15" customHeight="1" x14ac:dyDescent="0.35">
      <c r="C86" s="13"/>
      <c r="D86" s="96"/>
      <c r="E86" s="96"/>
      <c r="F86" s="15"/>
      <c r="G86" s="15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</row>
    <row r="87" spans="3:25" s="12" customFormat="1" ht="15" customHeight="1" x14ac:dyDescent="0.35">
      <c r="C87" s="13"/>
      <c r="D87" s="96"/>
      <c r="E87" s="96"/>
      <c r="F87" s="15"/>
      <c r="G87" s="15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</row>
    <row r="88" spans="3:25" s="12" customFormat="1" x14ac:dyDescent="0.35">
      <c r="C88" s="13"/>
      <c r="D88" s="96"/>
      <c r="E88" s="96"/>
      <c r="F88" s="15"/>
      <c r="G88" s="15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</row>
    <row r="89" spans="3:25" s="12" customFormat="1" x14ac:dyDescent="0.35">
      <c r="C89" s="13"/>
      <c r="D89" s="96"/>
      <c r="E89" s="96"/>
      <c r="F89" s="15"/>
      <c r="G89" s="15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</row>
    <row r="90" spans="3:25" s="12" customFormat="1" x14ac:dyDescent="0.35">
      <c r="C90" s="13"/>
      <c r="D90" s="96"/>
      <c r="E90" s="96"/>
      <c r="F90" s="15"/>
      <c r="G90" s="15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</row>
    <row r="91" spans="3:25" s="12" customFormat="1" x14ac:dyDescent="0.35">
      <c r="C91" s="13"/>
      <c r="D91" s="96"/>
      <c r="E91" s="96"/>
      <c r="F91" s="15"/>
      <c r="G91" s="15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</row>
    <row r="92" spans="3:25" s="12" customFormat="1" x14ac:dyDescent="0.35">
      <c r="C92" s="13"/>
      <c r="D92" s="96"/>
      <c r="E92" s="96"/>
      <c r="F92" s="15"/>
      <c r="G92" s="15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</row>
    <row r="93" spans="3:25" s="12" customFormat="1" x14ac:dyDescent="0.35">
      <c r="C93" s="13"/>
      <c r="D93" s="96"/>
      <c r="E93" s="96"/>
      <c r="F93" s="15"/>
      <c r="G93" s="15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</row>
    <row r="94" spans="3:25" s="12" customFormat="1" x14ac:dyDescent="0.35">
      <c r="C94" s="13"/>
      <c r="D94" s="96"/>
      <c r="E94" s="96"/>
      <c r="F94" s="15"/>
      <c r="G94" s="15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</row>
    <row r="95" spans="3:25" s="12" customFormat="1" x14ac:dyDescent="0.35">
      <c r="C95" s="13"/>
      <c r="D95" s="99"/>
      <c r="E95" s="96"/>
      <c r="F95" s="15"/>
      <c r="G95" s="15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</row>
    <row r="96" spans="3:25" s="12" customFormat="1" x14ac:dyDescent="0.35">
      <c r="C96" s="13"/>
      <c r="D96" s="99"/>
      <c r="E96" s="96"/>
      <c r="F96" s="15"/>
      <c r="G96" s="15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</row>
    <row r="97" spans="3:25" s="12" customFormat="1" x14ac:dyDescent="0.35">
      <c r="C97" s="13"/>
      <c r="D97" s="99"/>
      <c r="E97" s="96"/>
      <c r="F97" s="15"/>
      <c r="G97" s="15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</row>
    <row r="98" spans="3:25" s="12" customFormat="1" x14ac:dyDescent="0.35">
      <c r="C98" s="13"/>
      <c r="D98" s="99"/>
      <c r="E98" s="96"/>
      <c r="F98" s="15"/>
      <c r="G98" s="15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</row>
    <row r="99" spans="3:25" s="12" customFormat="1" x14ac:dyDescent="0.35">
      <c r="C99" s="13"/>
      <c r="D99" s="99"/>
      <c r="E99" s="96"/>
      <c r="F99" s="15"/>
      <c r="G99" s="15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</row>
    <row r="100" spans="3:25" s="12" customFormat="1" x14ac:dyDescent="0.35">
      <c r="C100" s="13"/>
      <c r="D100" s="99"/>
      <c r="E100" s="96"/>
      <c r="F100" s="15"/>
      <c r="G100" s="15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</row>
    <row r="101" spans="3:25" s="12" customFormat="1" x14ac:dyDescent="0.35">
      <c r="C101" s="13"/>
      <c r="D101" s="99"/>
      <c r="E101" s="96"/>
      <c r="F101" s="15"/>
      <c r="G101" s="15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</row>
    <row r="102" spans="3:25" s="12" customFormat="1" x14ac:dyDescent="0.35">
      <c r="C102" s="13"/>
      <c r="D102" s="99"/>
      <c r="E102" s="96"/>
      <c r="F102" s="15"/>
      <c r="G102" s="15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</row>
    <row r="103" spans="3:25" s="12" customFormat="1" x14ac:dyDescent="0.35">
      <c r="C103" s="13"/>
      <c r="D103" s="99"/>
      <c r="E103" s="96"/>
      <c r="F103" s="15"/>
      <c r="G103" s="15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</row>
    <row r="104" spans="3:25" s="12" customFormat="1" x14ac:dyDescent="0.35">
      <c r="C104" s="13"/>
      <c r="D104" s="99"/>
      <c r="E104" s="96"/>
      <c r="F104" s="15"/>
      <c r="G104" s="15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</row>
    <row r="105" spans="3:25" s="12" customFormat="1" x14ac:dyDescent="0.35">
      <c r="C105" s="13"/>
      <c r="D105" s="99"/>
      <c r="E105" s="96"/>
      <c r="F105" s="15"/>
      <c r="G105" s="15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</row>
    <row r="106" spans="3:25" s="12" customFormat="1" x14ac:dyDescent="0.35">
      <c r="C106" s="13"/>
      <c r="D106" s="99"/>
      <c r="E106" s="96"/>
      <c r="F106" s="15"/>
      <c r="G106" s="15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</row>
    <row r="107" spans="3:25" s="12" customFormat="1" x14ac:dyDescent="0.35">
      <c r="C107" s="13"/>
      <c r="D107" s="99"/>
      <c r="E107" s="96"/>
      <c r="F107" s="15"/>
      <c r="G107" s="15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</row>
    <row r="108" spans="3:25" s="12" customFormat="1" x14ac:dyDescent="0.35">
      <c r="C108" s="13"/>
      <c r="D108" s="99"/>
      <c r="E108" s="96"/>
      <c r="F108" s="15"/>
      <c r="G108" s="15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</row>
    <row r="109" spans="3:25" s="12" customFormat="1" x14ac:dyDescent="0.35">
      <c r="C109" s="13"/>
      <c r="D109" s="99"/>
      <c r="E109" s="96"/>
      <c r="F109" s="15"/>
      <c r="G109" s="15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</row>
    <row r="110" spans="3:25" s="12" customFormat="1" x14ac:dyDescent="0.35">
      <c r="C110" s="13"/>
      <c r="D110" s="99"/>
      <c r="E110" s="96"/>
      <c r="F110" s="15"/>
      <c r="G110" s="15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</row>
    <row r="111" spans="3:25" s="12" customFormat="1" x14ac:dyDescent="0.35">
      <c r="C111" s="13"/>
      <c r="D111" s="99"/>
      <c r="E111" s="96"/>
      <c r="F111" s="15"/>
      <c r="G111" s="15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</row>
    <row r="112" spans="3:25" s="12" customFormat="1" x14ac:dyDescent="0.35">
      <c r="C112" s="13"/>
      <c r="D112" s="99"/>
      <c r="E112" s="96"/>
      <c r="F112" s="15"/>
      <c r="G112" s="15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</row>
    <row r="113" spans="3:25" s="12" customFormat="1" x14ac:dyDescent="0.35">
      <c r="C113" s="13"/>
      <c r="D113" s="99"/>
      <c r="E113" s="96"/>
      <c r="F113" s="15"/>
      <c r="G113" s="15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</row>
    <row r="114" spans="3:25" s="12" customFormat="1" x14ac:dyDescent="0.35">
      <c r="C114" s="13"/>
      <c r="D114" s="99"/>
      <c r="E114" s="96"/>
      <c r="F114" s="15"/>
      <c r="G114" s="15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</row>
    <row r="115" spans="3:25" s="12" customFormat="1" x14ac:dyDescent="0.35">
      <c r="C115" s="13"/>
      <c r="D115" s="99"/>
      <c r="E115" s="96"/>
      <c r="F115" s="15"/>
      <c r="G115" s="15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</row>
    <row r="116" spans="3:25" s="12" customFormat="1" x14ac:dyDescent="0.35">
      <c r="C116" s="13"/>
      <c r="D116" s="99"/>
      <c r="E116" s="96"/>
      <c r="F116" s="15"/>
      <c r="G116" s="15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</row>
    <row r="117" spans="3:25" s="12" customFormat="1" x14ac:dyDescent="0.35">
      <c r="C117" s="13"/>
      <c r="D117" s="99"/>
      <c r="E117" s="96"/>
      <c r="F117" s="15"/>
      <c r="G117" s="15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</row>
    <row r="118" spans="3:25" s="12" customFormat="1" x14ac:dyDescent="0.35">
      <c r="C118" s="13"/>
      <c r="D118" s="99"/>
      <c r="E118" s="96"/>
      <c r="F118" s="15"/>
      <c r="G118" s="15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</row>
    <row r="119" spans="3:25" s="12" customFormat="1" x14ac:dyDescent="0.35">
      <c r="C119" s="13"/>
      <c r="D119" s="99"/>
      <c r="E119" s="96"/>
      <c r="F119" s="15"/>
      <c r="G119" s="15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</row>
    <row r="120" spans="3:25" s="12" customFormat="1" x14ac:dyDescent="0.35">
      <c r="C120" s="13"/>
      <c r="D120" s="99"/>
      <c r="E120" s="96"/>
      <c r="F120" s="15"/>
      <c r="G120" s="15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</row>
    <row r="121" spans="3:25" s="12" customFormat="1" x14ac:dyDescent="0.35">
      <c r="C121" s="13"/>
      <c r="D121" s="99"/>
      <c r="E121" s="96"/>
      <c r="F121" s="15"/>
      <c r="G121" s="15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</row>
    <row r="122" spans="3:25" s="12" customFormat="1" x14ac:dyDescent="0.35">
      <c r="C122" s="13"/>
      <c r="D122" s="99"/>
      <c r="E122" s="96"/>
      <c r="F122" s="15"/>
      <c r="G122" s="15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</row>
    <row r="123" spans="3:25" s="12" customFormat="1" x14ac:dyDescent="0.35">
      <c r="C123" s="13"/>
      <c r="D123" s="99"/>
      <c r="E123" s="96"/>
      <c r="F123" s="15"/>
      <c r="G123" s="15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</row>
    <row r="124" spans="3:25" s="12" customFormat="1" x14ac:dyDescent="0.35">
      <c r="C124" s="13"/>
      <c r="D124" s="99"/>
      <c r="E124" s="96"/>
      <c r="F124" s="15"/>
      <c r="G124" s="15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</row>
    <row r="125" spans="3:25" s="12" customFormat="1" x14ac:dyDescent="0.35">
      <c r="C125" s="13"/>
      <c r="D125" s="99"/>
      <c r="E125" s="96"/>
      <c r="F125" s="15"/>
      <c r="G125" s="15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</row>
    <row r="126" spans="3:25" s="12" customFormat="1" x14ac:dyDescent="0.35">
      <c r="C126" s="13"/>
      <c r="D126" s="99"/>
      <c r="E126" s="96"/>
      <c r="F126" s="15"/>
      <c r="G126" s="15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</row>
    <row r="127" spans="3:25" s="12" customFormat="1" x14ac:dyDescent="0.35">
      <c r="C127" s="13"/>
      <c r="D127" s="99"/>
      <c r="E127" s="96"/>
      <c r="F127" s="15"/>
      <c r="G127" s="15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</row>
    <row r="128" spans="3:25" s="12" customFormat="1" x14ac:dyDescent="0.35">
      <c r="C128" s="13"/>
      <c r="D128" s="99"/>
      <c r="E128" s="96"/>
      <c r="F128" s="15"/>
      <c r="G128" s="15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</row>
    <row r="129" spans="3:25" s="12" customFormat="1" x14ac:dyDescent="0.35">
      <c r="C129" s="13"/>
      <c r="D129" s="99"/>
      <c r="E129" s="96"/>
      <c r="F129" s="15"/>
      <c r="G129" s="15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</row>
    <row r="130" spans="3:25" s="12" customFormat="1" x14ac:dyDescent="0.35">
      <c r="C130" s="13"/>
      <c r="D130" s="99"/>
      <c r="E130" s="96"/>
      <c r="F130" s="15"/>
      <c r="G130" s="15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</row>
    <row r="131" spans="3:25" s="12" customFormat="1" x14ac:dyDescent="0.35">
      <c r="C131" s="13"/>
      <c r="D131" s="99"/>
      <c r="E131" s="96"/>
      <c r="F131" s="15"/>
      <c r="G131" s="15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</row>
    <row r="132" spans="3:25" s="12" customFormat="1" x14ac:dyDescent="0.35">
      <c r="C132" s="13"/>
      <c r="D132" s="99"/>
      <c r="E132" s="96"/>
      <c r="F132" s="15"/>
      <c r="G132" s="15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</row>
    <row r="133" spans="3:25" s="12" customFormat="1" x14ac:dyDescent="0.35">
      <c r="C133" s="13"/>
      <c r="D133" s="99"/>
      <c r="E133" s="96"/>
      <c r="F133" s="15"/>
      <c r="G133" s="15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</row>
    <row r="134" spans="3:25" s="12" customFormat="1" x14ac:dyDescent="0.35">
      <c r="C134" s="13"/>
      <c r="D134" s="99"/>
      <c r="E134" s="96"/>
      <c r="F134" s="15"/>
      <c r="G134" s="15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</row>
    <row r="135" spans="3:25" s="12" customFormat="1" x14ac:dyDescent="0.35">
      <c r="C135" s="13"/>
      <c r="D135" s="99"/>
      <c r="E135" s="96"/>
      <c r="F135" s="15"/>
      <c r="G135" s="15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</row>
    <row r="136" spans="3:25" s="12" customFormat="1" x14ac:dyDescent="0.35">
      <c r="C136" s="13"/>
      <c r="D136" s="99"/>
      <c r="E136" s="96"/>
      <c r="F136" s="15"/>
      <c r="G136" s="15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</row>
    <row r="137" spans="3:25" s="12" customFormat="1" x14ac:dyDescent="0.35">
      <c r="C137" s="13"/>
      <c r="D137" s="99"/>
      <c r="E137" s="96"/>
      <c r="F137" s="15"/>
      <c r="G137" s="15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</row>
    <row r="138" spans="3:25" s="12" customFormat="1" x14ac:dyDescent="0.35">
      <c r="C138" s="13"/>
      <c r="D138" s="99"/>
      <c r="E138" s="96"/>
      <c r="F138" s="15"/>
      <c r="G138" s="15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</row>
    <row r="139" spans="3:25" s="12" customFormat="1" x14ac:dyDescent="0.35">
      <c r="C139" s="13"/>
      <c r="D139" s="99"/>
      <c r="E139" s="96"/>
      <c r="F139" s="15"/>
      <c r="G139" s="15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</row>
    <row r="140" spans="3:25" s="12" customFormat="1" x14ac:dyDescent="0.35">
      <c r="C140" s="13"/>
      <c r="D140" s="99"/>
      <c r="E140" s="96"/>
      <c r="F140" s="15"/>
      <c r="G140" s="15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</row>
    <row r="141" spans="3:25" s="12" customFormat="1" x14ac:dyDescent="0.35">
      <c r="C141" s="13"/>
      <c r="D141" s="99"/>
      <c r="E141" s="96"/>
      <c r="F141" s="15"/>
      <c r="G141" s="15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</row>
    <row r="142" spans="3:25" s="12" customFormat="1" x14ac:dyDescent="0.35">
      <c r="C142" s="13"/>
      <c r="D142" s="99"/>
      <c r="E142" s="96"/>
      <c r="F142" s="15"/>
      <c r="G142" s="15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</row>
    <row r="143" spans="3:25" s="12" customFormat="1" x14ac:dyDescent="0.35">
      <c r="C143" s="13"/>
      <c r="D143" s="99"/>
      <c r="E143" s="96"/>
      <c r="F143" s="15"/>
      <c r="G143" s="15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</row>
    <row r="144" spans="3:25" s="12" customFormat="1" x14ac:dyDescent="0.35">
      <c r="C144" s="13"/>
      <c r="D144" s="99"/>
      <c r="E144" s="96"/>
      <c r="F144" s="15"/>
      <c r="G144" s="15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</row>
    <row r="145" spans="3:25" s="12" customFormat="1" x14ac:dyDescent="0.35">
      <c r="C145" s="13"/>
      <c r="D145" s="99"/>
      <c r="E145" s="96"/>
      <c r="F145" s="15"/>
      <c r="G145" s="15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</row>
    <row r="146" spans="3:25" s="12" customFormat="1" x14ac:dyDescent="0.35">
      <c r="C146" s="13"/>
      <c r="D146" s="99"/>
      <c r="E146" s="96"/>
      <c r="F146" s="15"/>
      <c r="G146" s="15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</row>
    <row r="147" spans="3:25" s="12" customFormat="1" x14ac:dyDescent="0.35">
      <c r="C147" s="13"/>
      <c r="D147" s="99"/>
      <c r="E147" s="96"/>
      <c r="F147" s="15"/>
      <c r="G147" s="15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</row>
    <row r="148" spans="3:25" s="12" customFormat="1" x14ac:dyDescent="0.35">
      <c r="C148" s="13"/>
      <c r="D148" s="99"/>
      <c r="E148" s="96"/>
      <c r="F148" s="15"/>
      <c r="G148" s="15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</row>
    <row r="149" spans="3:25" s="12" customFormat="1" x14ac:dyDescent="0.35">
      <c r="C149" s="13"/>
      <c r="D149" s="99"/>
      <c r="E149" s="96"/>
      <c r="F149" s="15"/>
      <c r="G149" s="15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</row>
    <row r="150" spans="3:25" s="12" customFormat="1" x14ac:dyDescent="0.35">
      <c r="C150" s="13"/>
      <c r="D150" s="99"/>
      <c r="E150" s="96"/>
      <c r="F150" s="15"/>
      <c r="G150" s="15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</row>
    <row r="151" spans="3:25" s="12" customFormat="1" x14ac:dyDescent="0.35">
      <c r="C151" s="13"/>
      <c r="D151" s="99"/>
      <c r="E151" s="96"/>
      <c r="F151" s="15"/>
      <c r="G151" s="15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</row>
    <row r="152" spans="3:25" s="12" customFormat="1" x14ac:dyDescent="0.35">
      <c r="C152" s="13"/>
      <c r="D152" s="99"/>
      <c r="E152" s="96"/>
      <c r="F152" s="15"/>
      <c r="G152" s="15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</row>
    <row r="153" spans="3:25" s="12" customFormat="1" x14ac:dyDescent="0.35">
      <c r="C153" s="13"/>
      <c r="D153" s="99"/>
      <c r="E153" s="96"/>
      <c r="F153" s="15"/>
      <c r="G153" s="15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</row>
    <row r="154" spans="3:25" s="12" customFormat="1" x14ac:dyDescent="0.35">
      <c r="C154" s="13"/>
      <c r="D154" s="99"/>
      <c r="E154" s="96"/>
      <c r="F154" s="15"/>
      <c r="G154" s="15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</row>
    <row r="155" spans="3:25" s="12" customFormat="1" x14ac:dyDescent="0.35">
      <c r="C155" s="13"/>
      <c r="D155" s="99"/>
      <c r="E155" s="96"/>
      <c r="F155" s="15"/>
      <c r="G155" s="15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</row>
    <row r="156" spans="3:25" s="12" customFormat="1" x14ac:dyDescent="0.35">
      <c r="C156" s="13"/>
      <c r="D156" s="99"/>
      <c r="E156" s="96"/>
      <c r="F156" s="15"/>
      <c r="G156" s="15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</row>
    <row r="157" spans="3:25" s="12" customFormat="1" x14ac:dyDescent="0.35">
      <c r="C157" s="13"/>
      <c r="D157" s="99"/>
      <c r="E157" s="96"/>
      <c r="F157" s="15"/>
      <c r="G157" s="15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</row>
    <row r="158" spans="3:25" s="12" customFormat="1" x14ac:dyDescent="0.35">
      <c r="C158" s="13"/>
      <c r="D158" s="99"/>
      <c r="E158" s="96"/>
      <c r="F158" s="15"/>
      <c r="G158" s="15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</row>
    <row r="159" spans="3:25" s="12" customFormat="1" x14ac:dyDescent="0.35">
      <c r="C159" s="13"/>
      <c r="D159" s="99"/>
      <c r="E159" s="96"/>
      <c r="F159" s="15"/>
      <c r="G159" s="15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</row>
    <row r="160" spans="3:25" s="12" customFormat="1" x14ac:dyDescent="0.35">
      <c r="C160" s="13"/>
      <c r="D160" s="99"/>
      <c r="E160" s="96"/>
      <c r="F160" s="15"/>
      <c r="G160" s="15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</row>
    <row r="161" spans="3:25" s="12" customFormat="1" x14ac:dyDescent="0.35">
      <c r="C161" s="13"/>
      <c r="D161" s="99"/>
      <c r="E161" s="96"/>
      <c r="F161" s="15"/>
      <c r="G161" s="15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</row>
    <row r="162" spans="3:25" s="12" customFormat="1" x14ac:dyDescent="0.35">
      <c r="C162" s="13"/>
      <c r="D162" s="99"/>
      <c r="E162" s="96"/>
      <c r="F162" s="15"/>
      <c r="G162" s="15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</row>
    <row r="163" spans="3:25" s="12" customFormat="1" x14ac:dyDescent="0.35">
      <c r="C163" s="13"/>
      <c r="D163" s="99"/>
      <c r="E163" s="96"/>
      <c r="F163" s="15"/>
      <c r="G163" s="15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</row>
    <row r="164" spans="3:25" s="12" customFormat="1" x14ac:dyDescent="0.35">
      <c r="C164" s="13"/>
      <c r="D164" s="99"/>
      <c r="E164" s="96"/>
      <c r="F164" s="15"/>
      <c r="G164" s="15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</row>
    <row r="165" spans="3:25" s="12" customFormat="1" x14ac:dyDescent="0.35">
      <c r="C165" s="13"/>
      <c r="D165" s="99"/>
      <c r="E165" s="96"/>
      <c r="F165" s="15"/>
      <c r="G165" s="15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</row>
    <row r="166" spans="3:25" s="12" customFormat="1" x14ac:dyDescent="0.35">
      <c r="C166" s="13"/>
      <c r="D166" s="99"/>
      <c r="E166" s="96"/>
      <c r="F166" s="15"/>
      <c r="G166" s="15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</row>
    <row r="167" spans="3:25" s="12" customFormat="1" x14ac:dyDescent="0.35">
      <c r="C167" s="13"/>
      <c r="D167" s="99"/>
      <c r="E167" s="96"/>
      <c r="F167" s="15"/>
      <c r="G167" s="15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</row>
    <row r="168" spans="3:25" s="12" customFormat="1" x14ac:dyDescent="0.35">
      <c r="C168" s="13"/>
      <c r="D168" s="99"/>
      <c r="E168" s="96"/>
      <c r="F168" s="15"/>
      <c r="G168" s="15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</row>
    <row r="169" spans="3:25" s="12" customFormat="1" x14ac:dyDescent="0.35">
      <c r="C169" s="13"/>
      <c r="D169" s="99"/>
      <c r="E169" s="96"/>
      <c r="F169" s="15"/>
      <c r="G169" s="15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</row>
    <row r="170" spans="3:25" s="12" customFormat="1" x14ac:dyDescent="0.35">
      <c r="C170" s="13"/>
      <c r="D170" s="99"/>
      <c r="E170" s="96"/>
      <c r="F170" s="15"/>
      <c r="G170" s="15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</row>
    <row r="171" spans="3:25" s="12" customFormat="1" x14ac:dyDescent="0.35">
      <c r="C171" s="13"/>
      <c r="D171" s="99"/>
      <c r="E171" s="96"/>
      <c r="F171" s="15"/>
      <c r="G171" s="15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</row>
    <row r="172" spans="3:25" s="12" customFormat="1" x14ac:dyDescent="0.35">
      <c r="C172" s="13"/>
      <c r="D172" s="99"/>
      <c r="E172" s="96"/>
      <c r="F172" s="15"/>
      <c r="G172" s="15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</row>
    <row r="173" spans="3:25" s="12" customFormat="1" x14ac:dyDescent="0.35">
      <c r="C173" s="13"/>
      <c r="D173" s="99"/>
      <c r="E173" s="96"/>
      <c r="F173" s="15"/>
      <c r="G173" s="15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</row>
    <row r="174" spans="3:25" s="12" customFormat="1" x14ac:dyDescent="0.35">
      <c r="C174" s="13"/>
      <c r="D174" s="99"/>
      <c r="E174" s="96"/>
      <c r="F174" s="15"/>
      <c r="G174" s="15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</row>
    <row r="175" spans="3:25" s="12" customFormat="1" x14ac:dyDescent="0.35">
      <c r="C175" s="13"/>
      <c r="D175" s="99"/>
      <c r="E175" s="96"/>
      <c r="F175" s="15"/>
      <c r="G175" s="15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</row>
    <row r="176" spans="3:25" s="12" customFormat="1" x14ac:dyDescent="0.35">
      <c r="C176" s="13"/>
      <c r="D176" s="99"/>
      <c r="E176" s="96"/>
      <c r="F176" s="15"/>
      <c r="G176" s="15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</row>
    <row r="177" spans="3:25" s="12" customFormat="1" x14ac:dyDescent="0.35">
      <c r="C177" s="13"/>
      <c r="D177" s="99"/>
      <c r="E177" s="96"/>
      <c r="F177" s="15"/>
      <c r="G177" s="15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</row>
    <row r="178" spans="3:25" s="12" customFormat="1" x14ac:dyDescent="0.35">
      <c r="C178" s="13"/>
      <c r="D178" s="99"/>
      <c r="E178" s="96"/>
      <c r="F178" s="15"/>
      <c r="G178" s="15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</row>
    <row r="179" spans="3:25" s="12" customFormat="1" x14ac:dyDescent="0.35">
      <c r="C179" s="13"/>
      <c r="D179" s="99"/>
      <c r="E179" s="96"/>
      <c r="F179" s="15"/>
      <c r="G179" s="15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</row>
    <row r="180" spans="3:25" s="12" customFormat="1" x14ac:dyDescent="0.35">
      <c r="C180" s="13"/>
      <c r="D180" s="99"/>
      <c r="E180" s="96"/>
      <c r="F180" s="15"/>
      <c r="G180" s="15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</row>
    <row r="181" spans="3:25" s="12" customFormat="1" x14ac:dyDescent="0.35">
      <c r="C181" s="13"/>
      <c r="D181" s="99"/>
      <c r="E181" s="96"/>
      <c r="F181" s="15"/>
      <c r="G181" s="15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</row>
    <row r="182" spans="3:25" s="12" customFormat="1" x14ac:dyDescent="0.35">
      <c r="C182" s="13"/>
      <c r="D182" s="99"/>
      <c r="E182" s="96"/>
      <c r="F182" s="15"/>
      <c r="G182" s="15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</row>
    <row r="183" spans="3:25" s="12" customFormat="1" x14ac:dyDescent="0.35">
      <c r="C183" s="13"/>
      <c r="D183" s="99"/>
      <c r="E183" s="96"/>
      <c r="F183" s="15"/>
      <c r="G183" s="15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</row>
    <row r="184" spans="3:25" s="12" customFormat="1" x14ac:dyDescent="0.35">
      <c r="C184" s="13"/>
      <c r="D184" s="99"/>
      <c r="E184" s="96"/>
      <c r="F184" s="15"/>
      <c r="G184" s="15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</row>
    <row r="185" spans="3:25" s="12" customFormat="1" x14ac:dyDescent="0.35">
      <c r="C185" s="13"/>
      <c r="D185" s="99"/>
      <c r="E185" s="96"/>
      <c r="F185" s="15"/>
      <c r="G185" s="15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</row>
    <row r="186" spans="3:25" s="12" customFormat="1" x14ac:dyDescent="0.35">
      <c r="C186" s="13"/>
      <c r="D186" s="99"/>
      <c r="E186" s="96"/>
      <c r="F186" s="15"/>
      <c r="G186" s="15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</row>
    <row r="187" spans="3:25" s="12" customFormat="1" x14ac:dyDescent="0.35">
      <c r="C187" s="13"/>
      <c r="D187" s="99"/>
      <c r="E187" s="96"/>
      <c r="F187" s="15"/>
      <c r="G187" s="15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</row>
    <row r="188" spans="3:25" s="12" customFormat="1" x14ac:dyDescent="0.35">
      <c r="C188" s="13"/>
      <c r="D188" s="99"/>
      <c r="E188" s="96"/>
      <c r="F188" s="15"/>
      <c r="G188" s="15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</row>
    <row r="189" spans="3:25" s="12" customFormat="1" x14ac:dyDescent="0.35">
      <c r="C189" s="13"/>
      <c r="D189" s="99"/>
      <c r="E189" s="96"/>
      <c r="F189" s="15"/>
      <c r="G189" s="15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</row>
    <row r="190" spans="3:25" s="12" customFormat="1" x14ac:dyDescent="0.35">
      <c r="C190" s="13"/>
      <c r="D190" s="99"/>
      <c r="E190" s="96"/>
      <c r="F190" s="15"/>
      <c r="G190" s="15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</row>
    <row r="191" spans="3:25" s="12" customFormat="1" x14ac:dyDescent="0.35">
      <c r="C191" s="13"/>
      <c r="D191" s="99"/>
      <c r="E191" s="96"/>
      <c r="F191" s="15"/>
      <c r="G191" s="15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</row>
    <row r="192" spans="3:25" s="12" customFormat="1" x14ac:dyDescent="0.35">
      <c r="C192" s="13"/>
      <c r="D192" s="99"/>
      <c r="E192" s="96"/>
      <c r="F192" s="15"/>
      <c r="G192" s="15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</row>
    <row r="193" spans="3:25" s="12" customFormat="1" x14ac:dyDescent="0.35">
      <c r="C193" s="13"/>
      <c r="D193" s="99"/>
      <c r="E193" s="96"/>
      <c r="F193" s="15"/>
      <c r="G193" s="15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</row>
    <row r="194" spans="3:25" s="12" customFormat="1" x14ac:dyDescent="0.35">
      <c r="C194" s="13"/>
      <c r="D194" s="99"/>
      <c r="E194" s="96"/>
      <c r="F194" s="15"/>
      <c r="G194" s="15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</row>
    <row r="195" spans="3:25" s="12" customFormat="1" x14ac:dyDescent="0.35">
      <c r="C195" s="13"/>
      <c r="D195" s="99"/>
      <c r="E195" s="96"/>
      <c r="F195" s="15"/>
      <c r="G195" s="15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</row>
    <row r="196" spans="3:25" s="12" customFormat="1" x14ac:dyDescent="0.35">
      <c r="C196" s="13"/>
      <c r="D196" s="99"/>
      <c r="E196" s="96"/>
      <c r="F196" s="15"/>
      <c r="G196" s="15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</row>
    <row r="197" spans="3:25" s="12" customFormat="1" x14ac:dyDescent="0.35">
      <c r="C197" s="13"/>
      <c r="D197" s="99"/>
      <c r="E197" s="96"/>
      <c r="F197" s="15"/>
      <c r="G197" s="15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</row>
    <row r="198" spans="3:25" s="12" customFormat="1" x14ac:dyDescent="0.35">
      <c r="C198" s="13"/>
      <c r="D198" s="99"/>
      <c r="E198" s="96"/>
      <c r="F198" s="15"/>
      <c r="G198" s="15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</row>
    <row r="199" spans="3:25" s="12" customFormat="1" x14ac:dyDescent="0.35">
      <c r="C199" s="13"/>
      <c r="D199" s="99"/>
      <c r="E199" s="96"/>
      <c r="F199" s="15"/>
      <c r="G199" s="15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</row>
    <row r="200" spans="3:25" s="12" customFormat="1" x14ac:dyDescent="0.35">
      <c r="C200" s="13"/>
      <c r="D200" s="99"/>
      <c r="E200" s="96"/>
      <c r="F200" s="15"/>
      <c r="G200" s="15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</row>
    <row r="201" spans="3:25" s="12" customFormat="1" x14ac:dyDescent="0.35">
      <c r="C201" s="13"/>
      <c r="D201" s="99"/>
      <c r="E201" s="96"/>
      <c r="F201" s="15"/>
      <c r="G201" s="15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</row>
    <row r="202" spans="3:25" s="12" customFormat="1" x14ac:dyDescent="0.35">
      <c r="C202" s="13"/>
      <c r="D202" s="99"/>
      <c r="E202" s="96"/>
      <c r="F202" s="15"/>
      <c r="G202" s="15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</row>
    <row r="203" spans="3:25" s="12" customFormat="1" x14ac:dyDescent="0.35">
      <c r="C203" s="13"/>
      <c r="D203" s="99"/>
      <c r="E203" s="96"/>
      <c r="F203" s="15"/>
      <c r="G203" s="15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</row>
    <row r="204" spans="3:25" s="12" customFormat="1" x14ac:dyDescent="0.35">
      <c r="C204" s="13"/>
      <c r="D204" s="99"/>
      <c r="E204" s="96"/>
      <c r="F204" s="15"/>
      <c r="G204" s="15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</row>
    <row r="205" spans="3:25" s="12" customFormat="1" x14ac:dyDescent="0.35">
      <c r="C205" s="13"/>
      <c r="D205" s="99"/>
      <c r="E205" s="96"/>
      <c r="F205" s="15"/>
      <c r="G205" s="15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</row>
    <row r="206" spans="3:25" s="12" customFormat="1" x14ac:dyDescent="0.35">
      <c r="C206" s="13"/>
      <c r="D206" s="99"/>
      <c r="E206" s="96"/>
      <c r="F206" s="15"/>
      <c r="G206" s="15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</row>
    <row r="207" spans="3:25" s="12" customFormat="1" x14ac:dyDescent="0.35">
      <c r="C207" s="13"/>
      <c r="D207" s="99"/>
      <c r="E207" s="96"/>
      <c r="F207" s="15"/>
      <c r="G207" s="15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</row>
    <row r="208" spans="3:25" s="12" customFormat="1" x14ac:dyDescent="0.35">
      <c r="C208" s="13"/>
      <c r="D208" s="99"/>
      <c r="E208" s="96"/>
      <c r="F208" s="15"/>
      <c r="G208" s="15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</row>
    <row r="209" spans="3:25" s="12" customFormat="1" x14ac:dyDescent="0.35">
      <c r="C209" s="13"/>
      <c r="D209" s="99"/>
      <c r="E209" s="96"/>
      <c r="F209" s="15"/>
      <c r="G209" s="15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</row>
    <row r="210" spans="3:25" s="12" customFormat="1" x14ac:dyDescent="0.35">
      <c r="C210" s="13"/>
      <c r="D210" s="99"/>
      <c r="E210" s="96"/>
      <c r="F210" s="15"/>
      <c r="G210" s="15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</row>
    <row r="211" spans="3:25" s="12" customFormat="1" x14ac:dyDescent="0.35">
      <c r="C211" s="13"/>
      <c r="D211" s="99"/>
      <c r="E211" s="96"/>
      <c r="F211" s="15"/>
      <c r="G211" s="15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</row>
    <row r="212" spans="3:25" s="12" customFormat="1" x14ac:dyDescent="0.35">
      <c r="C212" s="13"/>
      <c r="D212" s="99"/>
      <c r="E212" s="96"/>
      <c r="F212" s="15"/>
      <c r="G212" s="15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</row>
    <row r="213" spans="3:25" s="12" customFormat="1" x14ac:dyDescent="0.35">
      <c r="C213" s="13"/>
      <c r="D213" s="99"/>
      <c r="E213" s="96"/>
      <c r="F213" s="15"/>
      <c r="G213" s="15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</row>
    <row r="214" spans="3:25" s="12" customFormat="1" x14ac:dyDescent="0.35">
      <c r="C214" s="13"/>
      <c r="D214" s="99"/>
      <c r="E214" s="96"/>
      <c r="F214" s="15"/>
      <c r="G214" s="15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</row>
    <row r="215" spans="3:25" s="12" customFormat="1" x14ac:dyDescent="0.35">
      <c r="C215" s="13"/>
      <c r="D215" s="99"/>
      <c r="E215" s="96"/>
      <c r="F215" s="15"/>
      <c r="G215" s="15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</row>
    <row r="216" spans="3:25" s="12" customFormat="1" x14ac:dyDescent="0.35">
      <c r="C216" s="13"/>
      <c r="D216" s="99"/>
      <c r="E216" s="96"/>
      <c r="F216" s="15"/>
      <c r="G216" s="15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</row>
    <row r="217" spans="3:25" s="12" customFormat="1" x14ac:dyDescent="0.35">
      <c r="C217" s="13"/>
      <c r="D217" s="99"/>
      <c r="E217" s="96"/>
      <c r="F217" s="15"/>
      <c r="G217" s="15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</row>
    <row r="218" spans="3:25" s="12" customFormat="1" x14ac:dyDescent="0.35">
      <c r="C218" s="13"/>
      <c r="D218" s="99"/>
      <c r="E218" s="96"/>
      <c r="F218" s="15"/>
      <c r="G218" s="15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</row>
    <row r="219" spans="3:25" s="12" customFormat="1" x14ac:dyDescent="0.35">
      <c r="C219" s="13"/>
      <c r="D219" s="99"/>
      <c r="E219" s="96"/>
      <c r="F219" s="15"/>
      <c r="G219" s="15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</row>
    <row r="220" spans="3:25" s="12" customFormat="1" x14ac:dyDescent="0.35">
      <c r="C220" s="13"/>
      <c r="D220" s="99"/>
      <c r="E220" s="96"/>
      <c r="F220" s="15"/>
      <c r="G220" s="15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</row>
    <row r="221" spans="3:25" s="12" customFormat="1" x14ac:dyDescent="0.35">
      <c r="C221" s="13"/>
      <c r="D221" s="99"/>
      <c r="E221" s="96"/>
      <c r="F221" s="15"/>
      <c r="G221" s="15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</row>
    <row r="222" spans="3:25" s="12" customFormat="1" x14ac:dyDescent="0.35">
      <c r="C222" s="13"/>
      <c r="D222" s="99"/>
      <c r="E222" s="96"/>
      <c r="F222" s="15"/>
      <c r="G222" s="15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</row>
    <row r="223" spans="3:25" s="12" customFormat="1" x14ac:dyDescent="0.35">
      <c r="C223" s="13"/>
      <c r="D223" s="99"/>
      <c r="E223" s="96"/>
      <c r="F223" s="15"/>
      <c r="G223" s="15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</row>
    <row r="224" spans="3:25" s="12" customFormat="1" x14ac:dyDescent="0.35">
      <c r="C224" s="13"/>
      <c r="D224" s="99"/>
      <c r="E224" s="96"/>
      <c r="F224" s="15"/>
      <c r="G224" s="15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</row>
    <row r="225" spans="3:25" s="12" customFormat="1" x14ac:dyDescent="0.35">
      <c r="C225" s="13"/>
      <c r="D225" s="99"/>
      <c r="E225" s="96"/>
      <c r="F225" s="15"/>
      <c r="G225" s="15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</row>
    <row r="226" spans="3:25" s="12" customFormat="1" x14ac:dyDescent="0.35">
      <c r="C226" s="13"/>
      <c r="D226" s="99"/>
      <c r="E226" s="96"/>
      <c r="F226" s="15"/>
      <c r="G226" s="15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</row>
    <row r="227" spans="3:25" s="12" customFormat="1" x14ac:dyDescent="0.35">
      <c r="C227" s="13"/>
      <c r="D227" s="99"/>
      <c r="E227" s="96"/>
      <c r="F227" s="15"/>
      <c r="G227" s="15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</row>
    <row r="228" spans="3:25" s="12" customFormat="1" x14ac:dyDescent="0.35">
      <c r="C228" s="13"/>
      <c r="D228" s="99"/>
      <c r="E228" s="96"/>
      <c r="F228" s="15"/>
      <c r="G228" s="15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</row>
    <row r="229" spans="3:25" s="12" customFormat="1" x14ac:dyDescent="0.35">
      <c r="C229" s="13"/>
      <c r="D229" s="99"/>
      <c r="E229" s="96"/>
      <c r="F229" s="15"/>
      <c r="G229" s="15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</row>
    <row r="230" spans="3:25" s="12" customFormat="1" x14ac:dyDescent="0.35">
      <c r="C230" s="13"/>
      <c r="D230" s="99"/>
      <c r="E230" s="96"/>
      <c r="F230" s="15"/>
      <c r="G230" s="15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</row>
    <row r="231" spans="3:25" s="12" customFormat="1" x14ac:dyDescent="0.35">
      <c r="C231" s="13"/>
      <c r="D231" s="99"/>
      <c r="E231" s="96"/>
      <c r="F231" s="15"/>
      <c r="G231" s="15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</row>
    <row r="232" spans="3:25" s="12" customFormat="1" x14ac:dyDescent="0.35">
      <c r="C232" s="13"/>
      <c r="D232" s="99"/>
      <c r="E232" s="96"/>
      <c r="F232" s="15"/>
      <c r="G232" s="15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</row>
    <row r="233" spans="3:25" s="12" customFormat="1" x14ac:dyDescent="0.35">
      <c r="C233" s="13"/>
      <c r="D233" s="99"/>
      <c r="E233" s="96"/>
      <c r="F233" s="15"/>
      <c r="G233" s="15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</row>
    <row r="234" spans="3:25" s="12" customFormat="1" x14ac:dyDescent="0.35">
      <c r="C234" s="13"/>
      <c r="D234" s="99"/>
      <c r="E234" s="96"/>
      <c r="F234" s="15"/>
      <c r="G234" s="15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</row>
    <row r="235" spans="3:25" s="12" customFormat="1" x14ac:dyDescent="0.35">
      <c r="C235" s="13"/>
      <c r="D235" s="99"/>
      <c r="E235" s="96"/>
      <c r="F235" s="15"/>
      <c r="G235" s="15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</row>
    <row r="236" spans="3:25" s="12" customFormat="1" x14ac:dyDescent="0.35">
      <c r="C236" s="13"/>
      <c r="D236" s="99"/>
      <c r="E236" s="96"/>
      <c r="F236" s="15"/>
      <c r="G236" s="15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</row>
    <row r="237" spans="3:25" s="12" customFormat="1" x14ac:dyDescent="0.35">
      <c r="C237" s="13"/>
      <c r="D237" s="99"/>
      <c r="E237" s="96"/>
      <c r="F237" s="15"/>
      <c r="G237" s="15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</row>
    <row r="238" spans="3:25" s="12" customFormat="1" x14ac:dyDescent="0.35">
      <c r="C238" s="13"/>
      <c r="D238" s="99"/>
      <c r="E238" s="96"/>
      <c r="F238" s="15"/>
      <c r="G238" s="15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</row>
    <row r="239" spans="3:25" s="12" customFormat="1" x14ac:dyDescent="0.35">
      <c r="C239" s="13"/>
      <c r="D239" s="99"/>
      <c r="E239" s="96"/>
      <c r="F239" s="15"/>
      <c r="G239" s="15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</row>
    <row r="240" spans="3:25" s="12" customFormat="1" x14ac:dyDescent="0.35">
      <c r="C240" s="13"/>
      <c r="D240" s="99"/>
      <c r="E240" s="96"/>
      <c r="F240" s="15"/>
      <c r="G240" s="15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</row>
    <row r="241" spans="3:25" s="12" customFormat="1" x14ac:dyDescent="0.35">
      <c r="C241" s="13"/>
      <c r="D241" s="99"/>
      <c r="E241" s="96"/>
      <c r="F241" s="15"/>
      <c r="G241" s="15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</row>
    <row r="242" spans="3:25" s="12" customFormat="1" x14ac:dyDescent="0.35">
      <c r="C242" s="13"/>
      <c r="D242" s="99"/>
      <c r="E242" s="96"/>
      <c r="F242" s="15"/>
      <c r="G242" s="15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</row>
    <row r="243" spans="3:25" s="12" customFormat="1" x14ac:dyDescent="0.35">
      <c r="C243" s="13"/>
      <c r="D243" s="99"/>
      <c r="E243" s="96"/>
      <c r="F243" s="15"/>
      <c r="G243" s="15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3:25" s="12" customFormat="1" x14ac:dyDescent="0.35">
      <c r="C244" s="13"/>
      <c r="D244" s="99"/>
      <c r="E244" s="96"/>
      <c r="F244" s="15"/>
      <c r="G244" s="15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</row>
    <row r="245" spans="3:25" s="12" customFormat="1" x14ac:dyDescent="0.35">
      <c r="C245" s="13"/>
      <c r="D245" s="99"/>
      <c r="E245" s="96"/>
      <c r="F245" s="15"/>
      <c r="G245" s="15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</row>
    <row r="246" spans="3:25" s="12" customFormat="1" x14ac:dyDescent="0.35">
      <c r="C246" s="13"/>
      <c r="D246" s="99"/>
      <c r="E246" s="96"/>
      <c r="F246" s="15"/>
      <c r="G246" s="15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</row>
    <row r="247" spans="3:25" s="12" customFormat="1" x14ac:dyDescent="0.35">
      <c r="C247" s="13"/>
      <c r="D247" s="99"/>
      <c r="E247" s="96"/>
      <c r="F247" s="15"/>
      <c r="G247" s="15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</row>
    <row r="248" spans="3:25" s="12" customFormat="1" x14ac:dyDescent="0.35">
      <c r="C248" s="13"/>
      <c r="D248" s="99"/>
      <c r="E248" s="96"/>
      <c r="F248" s="15"/>
      <c r="G248" s="15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</row>
    <row r="249" spans="3:25" s="12" customFormat="1" x14ac:dyDescent="0.35">
      <c r="C249" s="13"/>
      <c r="D249" s="99"/>
      <c r="E249" s="96"/>
      <c r="F249" s="15"/>
      <c r="G249" s="15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</row>
    <row r="250" spans="3:25" s="12" customFormat="1" x14ac:dyDescent="0.35">
      <c r="C250" s="13"/>
      <c r="D250" s="99"/>
      <c r="E250" s="96"/>
      <c r="F250" s="15"/>
      <c r="G250" s="15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</row>
    <row r="251" spans="3:25" s="12" customFormat="1" x14ac:dyDescent="0.35">
      <c r="C251" s="13"/>
      <c r="D251" s="99"/>
      <c r="E251" s="96"/>
      <c r="F251" s="15"/>
      <c r="G251" s="15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</row>
    <row r="252" spans="3:25" s="12" customFormat="1" x14ac:dyDescent="0.35">
      <c r="C252" s="13"/>
      <c r="D252" s="99"/>
      <c r="E252" s="96"/>
      <c r="F252" s="15"/>
      <c r="G252" s="15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</row>
    <row r="253" spans="3:25" s="12" customFormat="1" x14ac:dyDescent="0.35">
      <c r="C253" s="13"/>
      <c r="D253" s="99"/>
      <c r="E253" s="96"/>
      <c r="F253" s="15"/>
      <c r="G253" s="15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</row>
    <row r="254" spans="3:25" s="12" customFormat="1" x14ac:dyDescent="0.35">
      <c r="C254" s="13"/>
      <c r="D254" s="99"/>
      <c r="E254" s="96"/>
      <c r="F254" s="15"/>
      <c r="G254" s="15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</row>
    <row r="255" spans="3:25" s="12" customFormat="1" x14ac:dyDescent="0.35">
      <c r="C255" s="13"/>
      <c r="D255" s="99"/>
      <c r="E255" s="96"/>
      <c r="F255" s="15"/>
      <c r="G255" s="15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</row>
    <row r="256" spans="3:25" s="12" customFormat="1" x14ac:dyDescent="0.35">
      <c r="C256" s="13"/>
      <c r="D256" s="99"/>
      <c r="E256" s="96"/>
      <c r="F256" s="15"/>
      <c r="G256" s="15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</row>
    <row r="257" spans="3:25" s="12" customFormat="1" x14ac:dyDescent="0.35">
      <c r="C257" s="13"/>
      <c r="D257" s="99"/>
      <c r="E257" s="96"/>
      <c r="F257" s="15"/>
      <c r="G257" s="15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</row>
    <row r="258" spans="3:25" s="12" customFormat="1" x14ac:dyDescent="0.35">
      <c r="C258" s="13"/>
      <c r="D258" s="99"/>
      <c r="E258" s="96"/>
      <c r="F258" s="15"/>
      <c r="G258" s="15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</row>
    <row r="259" spans="3:25" s="12" customFormat="1" x14ac:dyDescent="0.35">
      <c r="C259" s="13"/>
      <c r="D259" s="99"/>
      <c r="E259" s="96"/>
      <c r="F259" s="15"/>
      <c r="G259" s="15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</row>
    <row r="260" spans="3:25" s="12" customFormat="1" x14ac:dyDescent="0.35">
      <c r="C260" s="13"/>
      <c r="D260" s="99"/>
      <c r="E260" s="96"/>
      <c r="F260" s="15"/>
      <c r="G260" s="15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</row>
    <row r="261" spans="3:25" s="12" customFormat="1" x14ac:dyDescent="0.35">
      <c r="C261" s="13"/>
      <c r="D261" s="99"/>
      <c r="E261" s="96"/>
      <c r="F261" s="15"/>
      <c r="G261" s="15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</row>
    <row r="262" spans="3:25" s="12" customFormat="1" x14ac:dyDescent="0.35">
      <c r="C262" s="13"/>
      <c r="D262" s="99"/>
      <c r="E262" s="96"/>
      <c r="F262" s="15"/>
      <c r="G262" s="15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</row>
    <row r="263" spans="3:25" s="12" customFormat="1" x14ac:dyDescent="0.35">
      <c r="C263" s="13"/>
      <c r="D263" s="99"/>
      <c r="E263" s="96"/>
      <c r="F263" s="15"/>
      <c r="G263" s="15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</row>
    <row r="264" spans="3:25" s="12" customFormat="1" x14ac:dyDescent="0.35">
      <c r="C264" s="13"/>
      <c r="D264" s="99"/>
      <c r="E264" s="96"/>
      <c r="F264" s="15"/>
      <c r="G264" s="15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</row>
    <row r="265" spans="3:25" s="12" customFormat="1" x14ac:dyDescent="0.35">
      <c r="C265" s="13"/>
      <c r="D265" s="99"/>
      <c r="E265" s="96"/>
      <c r="F265" s="15"/>
      <c r="G265" s="15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</row>
    <row r="266" spans="3:25" s="12" customFormat="1" x14ac:dyDescent="0.35">
      <c r="C266" s="13"/>
      <c r="D266" s="99"/>
      <c r="E266" s="96"/>
      <c r="F266" s="15"/>
      <c r="G266" s="15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</row>
    <row r="267" spans="3:25" s="12" customFormat="1" x14ac:dyDescent="0.35">
      <c r="C267" s="13"/>
      <c r="D267" s="99"/>
      <c r="E267" s="96"/>
      <c r="F267" s="15"/>
      <c r="G267" s="15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</row>
    <row r="268" spans="3:25" s="12" customFormat="1" x14ac:dyDescent="0.35">
      <c r="C268" s="13"/>
      <c r="D268" s="99"/>
      <c r="E268" s="96"/>
      <c r="F268" s="15"/>
      <c r="G268" s="15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</row>
    <row r="269" spans="3:25" s="12" customFormat="1" x14ac:dyDescent="0.35">
      <c r="C269" s="13"/>
      <c r="D269" s="99"/>
      <c r="E269" s="96"/>
      <c r="F269" s="15"/>
      <c r="G269" s="15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</row>
    <row r="270" spans="3:25" s="12" customFormat="1" x14ac:dyDescent="0.35">
      <c r="C270" s="13"/>
      <c r="D270" s="99"/>
      <c r="E270" s="96"/>
      <c r="F270" s="15"/>
      <c r="G270" s="15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</row>
    <row r="271" spans="3:25" s="12" customFormat="1" x14ac:dyDescent="0.35">
      <c r="C271" s="13"/>
      <c r="D271" s="99"/>
      <c r="E271" s="96"/>
      <c r="F271" s="15"/>
      <c r="G271" s="15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</row>
    <row r="272" spans="3:25" s="12" customFormat="1" x14ac:dyDescent="0.35">
      <c r="C272" s="13"/>
      <c r="D272" s="99"/>
      <c r="E272" s="96"/>
      <c r="F272" s="15"/>
      <c r="G272" s="15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</row>
    <row r="273" spans="2:25" s="12" customFormat="1" x14ac:dyDescent="0.35">
      <c r="C273" s="13"/>
      <c r="D273" s="99"/>
      <c r="E273" s="96"/>
      <c r="F273" s="15"/>
      <c r="G273" s="15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</row>
    <row r="274" spans="2:25" s="12" customFormat="1" x14ac:dyDescent="0.35">
      <c r="C274" s="13"/>
      <c r="D274" s="99"/>
      <c r="E274" s="96"/>
      <c r="F274" s="15"/>
      <c r="G274" s="15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</row>
    <row r="275" spans="2:25" s="12" customFormat="1" x14ac:dyDescent="0.35">
      <c r="C275" s="13"/>
      <c r="D275" s="99"/>
      <c r="E275" s="96"/>
      <c r="F275" s="15"/>
      <c r="G275" s="15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</row>
    <row r="276" spans="2:25" s="12" customFormat="1" x14ac:dyDescent="0.35">
      <c r="C276" s="13"/>
      <c r="D276" s="99"/>
      <c r="E276" s="96"/>
      <c r="F276" s="15"/>
      <c r="G276" s="15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</row>
    <row r="277" spans="2:25" s="12" customFormat="1" x14ac:dyDescent="0.35">
      <c r="C277" s="13"/>
      <c r="D277" s="99"/>
      <c r="E277" s="96"/>
      <c r="F277" s="15"/>
      <c r="G277" s="15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</row>
    <row r="278" spans="2:25" s="12" customFormat="1" x14ac:dyDescent="0.35">
      <c r="C278" s="13"/>
      <c r="D278" s="99"/>
      <c r="E278" s="96"/>
      <c r="F278" s="15"/>
      <c r="G278" s="15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</row>
    <row r="279" spans="2:25" s="12" customFormat="1" x14ac:dyDescent="0.35">
      <c r="C279" s="13"/>
      <c r="D279" s="99"/>
      <c r="E279" s="96"/>
      <c r="F279" s="15"/>
      <c r="G279" s="15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</row>
    <row r="280" spans="2:25" s="12" customFormat="1" x14ac:dyDescent="0.35">
      <c r="C280" s="13"/>
      <c r="D280" s="99"/>
      <c r="E280" s="96"/>
      <c r="F280" s="15"/>
      <c r="G280" s="15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</row>
    <row r="281" spans="2:25" s="12" customFormat="1" x14ac:dyDescent="0.35">
      <c r="C281" s="13"/>
      <c r="D281" s="99"/>
      <c r="E281" s="96"/>
      <c r="F281" s="15"/>
      <c r="G281" s="15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</row>
    <row r="282" spans="2:25" s="12" customFormat="1" x14ac:dyDescent="0.35">
      <c r="C282" s="13"/>
      <c r="D282" s="99"/>
      <c r="E282" s="96"/>
      <c r="F282" s="15"/>
      <c r="G282" s="15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</row>
    <row r="283" spans="2:25" s="12" customFormat="1" x14ac:dyDescent="0.35">
      <c r="C283" s="13"/>
      <c r="D283" s="99"/>
      <c r="E283" s="96"/>
      <c r="F283" s="15"/>
      <c r="G283" s="15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</row>
    <row r="284" spans="2:25" s="12" customFormat="1" x14ac:dyDescent="0.35">
      <c r="C284" s="13"/>
      <c r="D284" s="99"/>
      <c r="E284" s="96"/>
      <c r="F284" s="15"/>
      <c r="G284" s="15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</row>
    <row r="285" spans="2:25" s="12" customFormat="1" x14ac:dyDescent="0.35">
      <c r="C285" s="13"/>
      <c r="D285" s="99"/>
      <c r="E285" s="96"/>
      <c r="F285" s="15"/>
      <c r="G285" s="15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</row>
    <row r="286" spans="2:25" s="12" customFormat="1" x14ac:dyDescent="0.35">
      <c r="C286" s="13"/>
      <c r="D286" s="99"/>
      <c r="E286" s="96"/>
      <c r="F286" s="15"/>
      <c r="G286" s="15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</row>
    <row r="287" spans="2:25" s="12" customFormat="1" x14ac:dyDescent="0.35">
      <c r="C287" s="13"/>
      <c r="D287" s="99"/>
      <c r="E287" s="96"/>
      <c r="F287" s="15"/>
      <c r="G287" s="15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</row>
    <row r="288" spans="2:25" s="12" customFormat="1" x14ac:dyDescent="0.35">
      <c r="B288"/>
      <c r="C288" s="4"/>
      <c r="D288" s="99"/>
      <c r="E288" s="96"/>
      <c r="F288" s="15"/>
      <c r="G288" s="15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</row>
    <row r="289" spans="2:25" s="12" customFormat="1" x14ac:dyDescent="0.35">
      <c r="B289"/>
      <c r="C289" s="4"/>
      <c r="D289" s="99"/>
      <c r="E289" s="96"/>
      <c r="F289" s="15"/>
      <c r="G289" s="15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</row>
    <row r="290" spans="2:25" s="12" customFormat="1" x14ac:dyDescent="0.35">
      <c r="B290"/>
      <c r="C290" s="4"/>
      <c r="D290" s="99"/>
      <c r="E290" s="96"/>
      <c r="F290" s="15"/>
      <c r="G290" s="15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</row>
    <row r="291" spans="2:25" x14ac:dyDescent="0.35">
      <c r="D291" s="99"/>
      <c r="E291" s="96"/>
      <c r="X291" s="96"/>
      <c r="Y291" s="96"/>
    </row>
    <row r="292" spans="2:25" x14ac:dyDescent="0.35">
      <c r="D292" s="99"/>
      <c r="E292" s="96"/>
      <c r="X292" s="96"/>
      <c r="Y292" s="96"/>
    </row>
    <row r="293" spans="2:25" x14ac:dyDescent="0.35">
      <c r="D293" s="99"/>
      <c r="E293" s="96"/>
      <c r="X293" s="96"/>
      <c r="Y293" s="96"/>
    </row>
    <row r="294" spans="2:25" x14ac:dyDescent="0.35">
      <c r="D294" s="99"/>
      <c r="E294" s="96"/>
      <c r="X294" s="96"/>
      <c r="Y294" s="96"/>
    </row>
    <row r="295" spans="2:25" x14ac:dyDescent="0.35">
      <c r="D295" s="99"/>
      <c r="E295" s="96"/>
      <c r="X295" s="96"/>
      <c r="Y295" s="96"/>
    </row>
    <row r="296" spans="2:25" x14ac:dyDescent="0.35">
      <c r="D296" s="99"/>
      <c r="E296" s="96"/>
      <c r="X296" s="96"/>
      <c r="Y296" s="96"/>
    </row>
    <row r="297" spans="2:25" x14ac:dyDescent="0.35">
      <c r="D297" s="99"/>
      <c r="E297" s="96"/>
      <c r="X297" s="96"/>
      <c r="Y297" s="96"/>
    </row>
    <row r="298" spans="2:25" x14ac:dyDescent="0.35">
      <c r="D298" s="99"/>
      <c r="E298" s="96"/>
      <c r="X298" s="96"/>
      <c r="Y298" s="96"/>
    </row>
    <row r="299" spans="2:25" x14ac:dyDescent="0.35">
      <c r="D299" s="99"/>
    </row>
    <row r="300" spans="2:25" x14ac:dyDescent="0.35">
      <c r="D300" s="99"/>
    </row>
    <row r="301" spans="2:25" x14ac:dyDescent="0.35">
      <c r="D301" s="99"/>
    </row>
    <row r="302" spans="2:25" x14ac:dyDescent="0.35">
      <c r="D302" s="99"/>
    </row>
    <row r="303" spans="2:25" x14ac:dyDescent="0.35">
      <c r="D303" s="99"/>
    </row>
    <row r="304" spans="2:25" x14ac:dyDescent="0.35">
      <c r="D304" s="99"/>
    </row>
    <row r="305" spans="4:4" x14ac:dyDescent="0.35">
      <c r="D305" s="99"/>
    </row>
    <row r="306" spans="4:4" x14ac:dyDescent="0.35">
      <c r="D306" s="99"/>
    </row>
    <row r="307" spans="4:4" x14ac:dyDescent="0.35">
      <c r="D307" s="99"/>
    </row>
    <row r="308" spans="4:4" x14ac:dyDescent="0.35">
      <c r="D308" s="100"/>
    </row>
    <row r="309" spans="4:4" x14ac:dyDescent="0.35">
      <c r="D309" s="100"/>
    </row>
    <row r="310" spans="4:4" x14ac:dyDescent="0.35">
      <c r="D310" s="100"/>
    </row>
    <row r="311" spans="4:4" x14ac:dyDescent="0.35">
      <c r="D311" s="100"/>
    </row>
    <row r="312" spans="4:4" x14ac:dyDescent="0.35">
      <c r="D312" s="100"/>
    </row>
    <row r="313" spans="4:4" x14ac:dyDescent="0.35">
      <c r="D313" s="100"/>
    </row>
    <row r="314" spans="4:4" x14ac:dyDescent="0.35">
      <c r="D314" s="100"/>
    </row>
    <row r="315" spans="4:4" x14ac:dyDescent="0.35">
      <c r="D315" s="100"/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C25 C27:C29" name="Område3"/>
    <protectedRange sqref="C14:C24" name="Område2"/>
    <protectedRange sqref="D14:D24" name="Område1"/>
  </protectedRanges>
  <mergeCells count="7">
    <mergeCell ref="B10:D10"/>
    <mergeCell ref="B4:E4"/>
    <mergeCell ref="B8:E8"/>
    <mergeCell ref="B9:E9"/>
    <mergeCell ref="B11:E11"/>
    <mergeCell ref="B5:D5"/>
    <mergeCell ref="B37:C37"/>
  </mergeCells>
  <dataValidations count="8">
    <dataValidation type="whole" allowBlank="1" showInputMessage="1" showErrorMessage="1" sqref="C23:D23 C18:D18" xr:uid="{EA5C595E-FC69-4272-BC4F-AE98C469EA4E}">
      <formula1>0</formula1>
      <formula2>9999</formula2>
    </dataValidation>
    <dataValidation type="whole" allowBlank="1" showInputMessage="1" showErrorMessage="1" error="Om under 80, ange värdet 80 istället" sqref="C20:D21" xr:uid="{1E06DB72-F53B-48B8-8A0A-A10DEC77A53D}">
      <formula1>0</formula1>
      <formula2>300</formula2>
    </dataValidation>
    <dataValidation type="whole" allowBlank="1" showInputMessage="1" showErrorMessage="1" sqref="C22:D22" xr:uid="{FD9CAE8C-5B48-47F0-8368-5DC07A748BD9}">
      <formula1>0</formula1>
      <formula2>9</formula2>
    </dataValidation>
    <dataValidation type="whole" allowBlank="1" showInputMessage="1" showErrorMessage="1" sqref="C16:D16" xr:uid="{B4265133-1769-4837-AEB1-0E543A85C05E}">
      <formula1>0</formula1>
      <formula2>100</formula2>
    </dataValidation>
    <dataValidation type="whole" allowBlank="1" showInputMessage="1" showErrorMessage="1" sqref="C17:D17" xr:uid="{81821816-2B34-4BCD-8438-8B1E7B13F338}">
      <formula1>0</formula1>
      <formula2>999</formula2>
    </dataValidation>
    <dataValidation type="whole" allowBlank="1" showInputMessage="1" showErrorMessage="1" sqref="C27:C28" xr:uid="{E1607B57-426A-4900-BF8E-D0C44A27F106}">
      <formula1>0</formula1>
      <formula2>300</formula2>
    </dataValidation>
    <dataValidation type="decimal" allowBlank="1" showInputMessage="1" showErrorMessage="1" sqref="C29" xr:uid="{8100B47E-C9C3-4721-A1B6-41657471B33D}">
      <formula1>0</formula1>
      <formula2>20</formula2>
    </dataValidation>
    <dataValidation type="whole" errorStyle="warning" allowBlank="1" showInputMessage="1" showErrorMessage="1" error="Konverteringstabell saknas för saturationsvärden under 80%, beräkning kommer ske utifrån värdet 80%" sqref="C14:D14" xr:uid="{042C3D92-C2BE-4C52-8F5C-9C4383A02EDB}">
      <formula1>80</formula1>
      <formula2>100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Väl en av dessa" xr:uid="{69572264-E7AA-4B34-B4E1-7A62C99BC278}">
          <x14:formula1>
            <xm:f>'Konvertering FiO2'!$A$2:$A$6</xm:f>
          </x14:formula1>
          <xm:sqref>A62:A72 C15:E15 A45 D23 A57</xm:sqref>
        </x14:dataValidation>
        <x14:dataValidation type="list" allowBlank="1" showInputMessage="1" showErrorMessage="1" error="Väl en av dessa" xr:uid="{F512D7C8-A453-45F7-BB6E-F43E101C8A8A}">
          <x14:formula1>
            <xm:f>Blodtryck!$A$2:$A$6</xm:f>
          </x14:formula1>
          <xm:sqref>C19:D19</xm:sqref>
        </x14:dataValidation>
        <x14:dataValidation type="list" allowBlank="1" showInputMessage="1" showErrorMessage="1" error="Väl en av dessa" xr:uid="{2A959008-D2BF-4939-898F-E9E695C0F8D2}">
          <x14:formula1>
            <xm:f>Diures!$A$2:$A$4</xm:f>
          </x14:formula1>
          <xm:sqref>C24:D24</xm:sqref>
        </x14:dataValidation>
        <x14:dataValidation type="list" allowBlank="1" showInputMessage="1" showErrorMessage="1" error="Väl en av dessa" xr:uid="{48231381-E7E8-42BC-8DE4-E56D41D045DB}">
          <x14:formula1>
            <xm:f>'Septisk inom 24h'!$A$2:$A$3</xm:f>
          </x14:formula1>
          <xm:sqref>C25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C5A3C-B67F-415B-B598-0CFF43FDE23B}">
  <dimension ref="A1:C22"/>
  <sheetViews>
    <sheetView workbookViewId="0">
      <selection activeCell="D2" sqref="D2"/>
    </sheetView>
  </sheetViews>
  <sheetFormatPr defaultRowHeight="14.5" x14ac:dyDescent="0.35"/>
  <cols>
    <col min="3" max="3" width="11.7265625" bestFit="1" customWidth="1"/>
  </cols>
  <sheetData>
    <row r="1" spans="1:3" s="1" customFormat="1" x14ac:dyDescent="0.35">
      <c r="A1" s="1" t="s">
        <v>2</v>
      </c>
      <c r="B1" s="1" t="s">
        <v>3</v>
      </c>
      <c r="C1" s="1" t="s">
        <v>7</v>
      </c>
    </row>
    <row r="2" spans="1:3" x14ac:dyDescent="0.35">
      <c r="A2">
        <v>80</v>
      </c>
      <c r="B2">
        <v>44</v>
      </c>
      <c r="C2" s="2">
        <f>B2/7.5</f>
        <v>5.8666666666666663</v>
      </c>
    </row>
    <row r="3" spans="1:3" x14ac:dyDescent="0.35">
      <c r="A3">
        <v>81</v>
      </c>
      <c r="B3">
        <v>45</v>
      </c>
      <c r="C3" s="2">
        <f t="shared" ref="C3:C22" si="0">B3/7.5</f>
        <v>6</v>
      </c>
    </row>
    <row r="4" spans="1:3" x14ac:dyDescent="0.35">
      <c r="A4">
        <v>82</v>
      </c>
      <c r="B4">
        <v>46</v>
      </c>
      <c r="C4" s="2">
        <f t="shared" si="0"/>
        <v>6.1333333333333337</v>
      </c>
    </row>
    <row r="5" spans="1:3" x14ac:dyDescent="0.35">
      <c r="A5">
        <v>83</v>
      </c>
      <c r="B5">
        <v>47</v>
      </c>
      <c r="C5" s="2">
        <f t="shared" si="0"/>
        <v>6.2666666666666666</v>
      </c>
    </row>
    <row r="6" spans="1:3" x14ac:dyDescent="0.35">
      <c r="A6">
        <v>84</v>
      </c>
      <c r="B6">
        <v>49</v>
      </c>
      <c r="C6" s="2">
        <f t="shared" si="0"/>
        <v>6.5333333333333332</v>
      </c>
    </row>
    <row r="7" spans="1:3" x14ac:dyDescent="0.35">
      <c r="A7">
        <v>85</v>
      </c>
      <c r="B7">
        <v>50</v>
      </c>
      <c r="C7" s="2">
        <f t="shared" si="0"/>
        <v>6.666666666666667</v>
      </c>
    </row>
    <row r="8" spans="1:3" x14ac:dyDescent="0.35">
      <c r="A8">
        <v>86</v>
      </c>
      <c r="B8">
        <v>52</v>
      </c>
      <c r="C8" s="2">
        <f t="shared" si="0"/>
        <v>6.9333333333333336</v>
      </c>
    </row>
    <row r="9" spans="1:3" x14ac:dyDescent="0.35">
      <c r="A9">
        <v>87</v>
      </c>
      <c r="B9">
        <v>53</v>
      </c>
      <c r="C9" s="2">
        <f t="shared" si="0"/>
        <v>7.0666666666666664</v>
      </c>
    </row>
    <row r="10" spans="1:3" x14ac:dyDescent="0.35">
      <c r="A10">
        <v>88</v>
      </c>
      <c r="B10">
        <v>55</v>
      </c>
      <c r="C10" s="2">
        <f t="shared" si="0"/>
        <v>7.333333333333333</v>
      </c>
    </row>
    <row r="11" spans="1:3" x14ac:dyDescent="0.35">
      <c r="A11">
        <v>89</v>
      </c>
      <c r="B11">
        <v>57</v>
      </c>
      <c r="C11" s="2">
        <f t="shared" si="0"/>
        <v>7.6</v>
      </c>
    </row>
    <row r="12" spans="1:3" x14ac:dyDescent="0.35">
      <c r="A12">
        <v>90</v>
      </c>
      <c r="B12">
        <v>60</v>
      </c>
      <c r="C12" s="2">
        <f t="shared" si="0"/>
        <v>8</v>
      </c>
    </row>
    <row r="13" spans="1:3" x14ac:dyDescent="0.35">
      <c r="A13">
        <v>91</v>
      </c>
      <c r="B13">
        <v>62</v>
      </c>
      <c r="C13" s="2">
        <f t="shared" si="0"/>
        <v>8.2666666666666675</v>
      </c>
    </row>
    <row r="14" spans="1:3" x14ac:dyDescent="0.35">
      <c r="A14">
        <v>92</v>
      </c>
      <c r="B14">
        <v>65</v>
      </c>
      <c r="C14" s="2">
        <f t="shared" si="0"/>
        <v>8.6666666666666661</v>
      </c>
    </row>
    <row r="15" spans="1:3" x14ac:dyDescent="0.35">
      <c r="A15">
        <v>93</v>
      </c>
      <c r="B15">
        <v>69</v>
      </c>
      <c r="C15" s="2">
        <f t="shared" si="0"/>
        <v>9.1999999999999993</v>
      </c>
    </row>
    <row r="16" spans="1:3" x14ac:dyDescent="0.35">
      <c r="A16">
        <v>94</v>
      </c>
      <c r="B16">
        <v>73</v>
      </c>
      <c r="C16" s="2">
        <f t="shared" si="0"/>
        <v>9.7333333333333325</v>
      </c>
    </row>
    <row r="17" spans="1:3" x14ac:dyDescent="0.35">
      <c r="A17">
        <v>95</v>
      </c>
      <c r="B17">
        <v>79</v>
      </c>
      <c r="C17" s="2">
        <f t="shared" si="0"/>
        <v>10.533333333333333</v>
      </c>
    </row>
    <row r="18" spans="1:3" x14ac:dyDescent="0.35">
      <c r="A18">
        <v>96</v>
      </c>
      <c r="B18">
        <v>86</v>
      </c>
      <c r="C18" s="2">
        <f t="shared" si="0"/>
        <v>11.466666666666667</v>
      </c>
    </row>
    <row r="19" spans="1:3" x14ac:dyDescent="0.35">
      <c r="A19">
        <v>97</v>
      </c>
      <c r="B19">
        <v>96</v>
      </c>
      <c r="C19" s="2">
        <f t="shared" si="0"/>
        <v>12.8</v>
      </c>
    </row>
    <row r="20" spans="1:3" x14ac:dyDescent="0.35">
      <c r="A20">
        <v>98</v>
      </c>
      <c r="B20">
        <v>112</v>
      </c>
      <c r="C20" s="2">
        <f t="shared" si="0"/>
        <v>14.933333333333334</v>
      </c>
    </row>
    <row r="21" spans="1:3" x14ac:dyDescent="0.35">
      <c r="A21">
        <v>99</v>
      </c>
      <c r="B21">
        <v>145</v>
      </c>
      <c r="C21" s="2">
        <f t="shared" si="0"/>
        <v>19.333333333333332</v>
      </c>
    </row>
    <row r="22" spans="1:3" x14ac:dyDescent="0.35">
      <c r="A22">
        <v>100</v>
      </c>
      <c r="B22">
        <v>178</v>
      </c>
      <c r="C22" s="2">
        <f t="shared" si="0"/>
        <v>23.733333333333334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A0170-43E1-4970-96EB-8A33BEC900E3}">
  <dimension ref="A1:E22"/>
  <sheetViews>
    <sheetView workbookViewId="0">
      <selection activeCell="A2" sqref="A2"/>
    </sheetView>
  </sheetViews>
  <sheetFormatPr defaultRowHeight="14.5" x14ac:dyDescent="0.35"/>
  <cols>
    <col min="1" max="1" width="21.1796875" bestFit="1" customWidth="1"/>
    <col min="3" max="3" width="21.453125" bestFit="1" customWidth="1"/>
    <col min="4" max="4" width="5" bestFit="1" customWidth="1"/>
    <col min="5" max="5" width="17.453125" bestFit="1" customWidth="1"/>
  </cols>
  <sheetData>
    <row r="1" spans="1:5" x14ac:dyDescent="0.35">
      <c r="A1" s="1" t="s">
        <v>14</v>
      </c>
      <c r="C1" s="1" t="s">
        <v>14</v>
      </c>
      <c r="D1" s="1" t="s">
        <v>16</v>
      </c>
      <c r="E1" s="1" t="s">
        <v>15</v>
      </c>
    </row>
    <row r="2" spans="1:5" x14ac:dyDescent="0.35">
      <c r="A2" t="s">
        <v>65</v>
      </c>
      <c r="C2" t="s">
        <v>9</v>
      </c>
      <c r="D2">
        <v>1</v>
      </c>
      <c r="E2" s="4" t="s">
        <v>17</v>
      </c>
    </row>
    <row r="3" spans="1:5" x14ac:dyDescent="0.35">
      <c r="A3" t="s">
        <v>9</v>
      </c>
      <c r="C3" t="s">
        <v>9</v>
      </c>
      <c r="D3">
        <v>2</v>
      </c>
      <c r="E3" s="4" t="s">
        <v>18</v>
      </c>
    </row>
    <row r="4" spans="1:5" x14ac:dyDescent="0.35">
      <c r="A4" t="s">
        <v>10</v>
      </c>
      <c r="C4" t="s">
        <v>9</v>
      </c>
      <c r="D4">
        <v>3</v>
      </c>
      <c r="E4" s="4" t="s">
        <v>19</v>
      </c>
    </row>
    <row r="5" spans="1:5" x14ac:dyDescent="0.35">
      <c r="A5" t="s">
        <v>11</v>
      </c>
      <c r="C5" t="s">
        <v>9</v>
      </c>
      <c r="D5">
        <v>4</v>
      </c>
      <c r="E5" s="4" t="s">
        <v>20</v>
      </c>
    </row>
    <row r="6" spans="1:5" x14ac:dyDescent="0.35">
      <c r="A6" t="s">
        <v>13</v>
      </c>
      <c r="C6" t="s">
        <v>9</v>
      </c>
      <c r="D6">
        <v>5</v>
      </c>
      <c r="E6" s="4" t="s">
        <v>21</v>
      </c>
    </row>
    <row r="7" spans="1:5" x14ac:dyDescent="0.35">
      <c r="C7" t="s">
        <v>9</v>
      </c>
      <c r="D7">
        <v>6</v>
      </c>
      <c r="E7" s="4" t="s">
        <v>22</v>
      </c>
    </row>
    <row r="8" spans="1:5" x14ac:dyDescent="0.35">
      <c r="C8" t="s">
        <v>10</v>
      </c>
      <c r="D8">
        <v>5</v>
      </c>
      <c r="E8" s="4" t="s">
        <v>21</v>
      </c>
    </row>
    <row r="9" spans="1:5" x14ac:dyDescent="0.35">
      <c r="C9" t="s">
        <v>10</v>
      </c>
      <c r="D9">
        <v>6</v>
      </c>
      <c r="E9" s="4" t="s">
        <v>23</v>
      </c>
    </row>
    <row r="10" spans="1:5" x14ac:dyDescent="0.35">
      <c r="C10" t="s">
        <v>10</v>
      </c>
      <c r="D10">
        <v>7</v>
      </c>
      <c r="E10" s="4" t="s">
        <v>24</v>
      </c>
    </row>
    <row r="11" spans="1:5" x14ac:dyDescent="0.35">
      <c r="C11" t="s">
        <v>10</v>
      </c>
      <c r="D11">
        <v>8</v>
      </c>
      <c r="E11" s="4" t="s">
        <v>25</v>
      </c>
    </row>
    <row r="12" spans="1:5" x14ac:dyDescent="0.35">
      <c r="C12" t="s">
        <v>11</v>
      </c>
      <c r="D12">
        <v>5</v>
      </c>
      <c r="E12" s="5">
        <v>0.5</v>
      </c>
    </row>
    <row r="13" spans="1:5" x14ac:dyDescent="0.35">
      <c r="C13" t="s">
        <v>11</v>
      </c>
      <c r="D13">
        <v>6</v>
      </c>
      <c r="E13" s="4" t="s">
        <v>25</v>
      </c>
    </row>
    <row r="14" spans="1:5" x14ac:dyDescent="0.35">
      <c r="C14" t="s">
        <v>11</v>
      </c>
      <c r="D14">
        <v>7</v>
      </c>
      <c r="E14" s="4" t="s">
        <v>26</v>
      </c>
    </row>
    <row r="15" spans="1:5" x14ac:dyDescent="0.35">
      <c r="C15" t="s">
        <v>11</v>
      </c>
      <c r="D15">
        <v>8</v>
      </c>
      <c r="E15" s="4" t="s">
        <v>27</v>
      </c>
    </row>
    <row r="16" spans="1:5" x14ac:dyDescent="0.35">
      <c r="C16" t="s">
        <v>11</v>
      </c>
      <c r="D16">
        <v>9</v>
      </c>
      <c r="E16" s="4" t="s">
        <v>28</v>
      </c>
    </row>
    <row r="17" spans="3:5" x14ac:dyDescent="0.35">
      <c r="C17" t="s">
        <v>11</v>
      </c>
      <c r="D17">
        <v>10</v>
      </c>
      <c r="E17" s="4" t="s">
        <v>29</v>
      </c>
    </row>
    <row r="18" spans="3:5" x14ac:dyDescent="0.35">
      <c r="C18" t="s">
        <v>11</v>
      </c>
      <c r="D18">
        <v>11</v>
      </c>
      <c r="E18" s="4" t="s">
        <v>29</v>
      </c>
    </row>
    <row r="19" spans="3:5" x14ac:dyDescent="0.35">
      <c r="C19" t="s">
        <v>11</v>
      </c>
      <c r="D19">
        <v>12</v>
      </c>
      <c r="E19" s="4" t="s">
        <v>29</v>
      </c>
    </row>
    <row r="20" spans="3:5" x14ac:dyDescent="0.35">
      <c r="C20" t="s">
        <v>11</v>
      </c>
      <c r="D20">
        <v>13</v>
      </c>
      <c r="E20" s="4" t="s">
        <v>29</v>
      </c>
    </row>
    <row r="21" spans="3:5" x14ac:dyDescent="0.35">
      <c r="C21" t="s">
        <v>11</v>
      </c>
      <c r="D21">
        <v>14</v>
      </c>
      <c r="E21" s="4" t="s">
        <v>29</v>
      </c>
    </row>
    <row r="22" spans="3:5" x14ac:dyDescent="0.35">
      <c r="C22" t="s">
        <v>11</v>
      </c>
      <c r="D22">
        <v>15</v>
      </c>
      <c r="E22" s="4" t="s">
        <v>29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E4D46-7150-46DA-B04B-99C38C6788B5}">
  <dimension ref="A1:A6"/>
  <sheetViews>
    <sheetView workbookViewId="0">
      <selection activeCell="A5" sqref="A5"/>
    </sheetView>
  </sheetViews>
  <sheetFormatPr defaultRowHeight="14.5" x14ac:dyDescent="0.35"/>
  <cols>
    <col min="1" max="1" width="48.1796875" bestFit="1" customWidth="1"/>
  </cols>
  <sheetData>
    <row r="1" spans="1:1" x14ac:dyDescent="0.35">
      <c r="A1" s="1" t="s">
        <v>31</v>
      </c>
    </row>
    <row r="2" spans="1:1" x14ac:dyDescent="0.35">
      <c r="A2" t="s">
        <v>32</v>
      </c>
    </row>
    <row r="3" spans="1:1" x14ac:dyDescent="0.35">
      <c r="A3" t="s">
        <v>36</v>
      </c>
    </row>
    <row r="4" spans="1:1" x14ac:dyDescent="0.35">
      <c r="A4" t="s">
        <v>33</v>
      </c>
    </row>
    <row r="5" spans="1:1" x14ac:dyDescent="0.35">
      <c r="A5" t="s">
        <v>34</v>
      </c>
    </row>
    <row r="6" spans="1:1" x14ac:dyDescent="0.35">
      <c r="A6" t="s">
        <v>64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D457C-3573-4C61-AA08-55C51CAE26EE}">
  <dimension ref="A1:A4"/>
  <sheetViews>
    <sheetView workbookViewId="0"/>
  </sheetViews>
  <sheetFormatPr defaultRowHeight="14.5" x14ac:dyDescent="0.35"/>
  <sheetData>
    <row r="1" spans="1:1" x14ac:dyDescent="0.35">
      <c r="A1" s="1" t="s">
        <v>38</v>
      </c>
    </row>
    <row r="2" spans="1:1" x14ac:dyDescent="0.35">
      <c r="A2" t="s">
        <v>39</v>
      </c>
    </row>
    <row r="3" spans="1:1" x14ac:dyDescent="0.35">
      <c r="A3" t="s">
        <v>40</v>
      </c>
    </row>
    <row r="4" spans="1:1" x14ac:dyDescent="0.35">
      <c r="A4" t="s">
        <v>41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0F1AC-D276-4B1E-8FB5-2D2C17B5D5DD}">
  <dimension ref="A1:A27"/>
  <sheetViews>
    <sheetView workbookViewId="0">
      <selection activeCell="F22" sqref="F22"/>
    </sheetView>
  </sheetViews>
  <sheetFormatPr defaultRowHeight="14.5" x14ac:dyDescent="0.35"/>
  <sheetData>
    <row r="1" spans="1:1" x14ac:dyDescent="0.35">
      <c r="A1" s="1" t="s">
        <v>44</v>
      </c>
    </row>
    <row r="2" spans="1:1" x14ac:dyDescent="0.35">
      <c r="A2" t="s">
        <v>45</v>
      </c>
    </row>
    <row r="3" spans="1:1" x14ac:dyDescent="0.35">
      <c r="A3">
        <v>1</v>
      </c>
    </row>
    <row r="4" spans="1:1" x14ac:dyDescent="0.35">
      <c r="A4">
        <v>2</v>
      </c>
    </row>
    <row r="5" spans="1:1" x14ac:dyDescent="0.35">
      <c r="A5">
        <v>3</v>
      </c>
    </row>
    <row r="6" spans="1:1" x14ac:dyDescent="0.35">
      <c r="A6">
        <v>4</v>
      </c>
    </row>
    <row r="7" spans="1:1" x14ac:dyDescent="0.35">
      <c r="A7">
        <v>5</v>
      </c>
    </row>
    <row r="8" spans="1:1" x14ac:dyDescent="0.35">
      <c r="A8">
        <v>6</v>
      </c>
    </row>
    <row r="9" spans="1:1" x14ac:dyDescent="0.35">
      <c r="A9">
        <v>7</v>
      </c>
    </row>
    <row r="10" spans="1:1" x14ac:dyDescent="0.35">
      <c r="A10">
        <v>8</v>
      </c>
    </row>
    <row r="11" spans="1:1" x14ac:dyDescent="0.35">
      <c r="A11">
        <v>9</v>
      </c>
    </row>
    <row r="12" spans="1:1" x14ac:dyDescent="0.35">
      <c r="A12">
        <v>10</v>
      </c>
    </row>
    <row r="13" spans="1:1" x14ac:dyDescent="0.35">
      <c r="A13">
        <v>11</v>
      </c>
    </row>
    <row r="14" spans="1:1" x14ac:dyDescent="0.35">
      <c r="A14">
        <v>12</v>
      </c>
    </row>
    <row r="15" spans="1:1" x14ac:dyDescent="0.35">
      <c r="A15">
        <v>13</v>
      </c>
    </row>
    <row r="16" spans="1:1" x14ac:dyDescent="0.35">
      <c r="A16">
        <v>14</v>
      </c>
    </row>
    <row r="17" spans="1:1" x14ac:dyDescent="0.35">
      <c r="A17">
        <v>15</v>
      </c>
    </row>
    <row r="18" spans="1:1" x14ac:dyDescent="0.35">
      <c r="A18">
        <v>16</v>
      </c>
    </row>
    <row r="19" spans="1:1" x14ac:dyDescent="0.35">
      <c r="A19">
        <v>17</v>
      </c>
    </row>
    <row r="20" spans="1:1" x14ac:dyDescent="0.35">
      <c r="A20">
        <v>18</v>
      </c>
    </row>
    <row r="21" spans="1:1" x14ac:dyDescent="0.35">
      <c r="A21">
        <v>19</v>
      </c>
    </row>
    <row r="22" spans="1:1" x14ac:dyDescent="0.35">
      <c r="A22">
        <v>20</v>
      </c>
    </row>
    <row r="23" spans="1:1" x14ac:dyDescent="0.35">
      <c r="A23">
        <v>21</v>
      </c>
    </row>
    <row r="24" spans="1:1" x14ac:dyDescent="0.35">
      <c r="A24">
        <v>22</v>
      </c>
    </row>
    <row r="25" spans="1:1" x14ac:dyDescent="0.35">
      <c r="A25">
        <v>23</v>
      </c>
    </row>
    <row r="26" spans="1:1" x14ac:dyDescent="0.35">
      <c r="A26">
        <v>24</v>
      </c>
    </row>
    <row r="27" spans="1:1" x14ac:dyDescent="0.35">
      <c r="A27">
        <v>25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852B0-4AB3-41FF-8370-0A39C036CB36}">
  <dimension ref="A1:A3"/>
  <sheetViews>
    <sheetView workbookViewId="0">
      <selection activeCell="A4" sqref="A4"/>
    </sheetView>
  </sheetViews>
  <sheetFormatPr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  <row r="3" spans="1:1" x14ac:dyDescent="0.35">
      <c r="A3" t="s">
        <v>45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SOFA-kalkylator</vt:lpstr>
      <vt:lpstr>Konvertering PO2</vt:lpstr>
      <vt:lpstr>Konvertering FiO2</vt:lpstr>
      <vt:lpstr>Blodtryck</vt:lpstr>
      <vt:lpstr>Diures</vt:lpstr>
      <vt:lpstr>Habituell nedsättning</vt:lpstr>
      <vt:lpstr>Septisk inom 24h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 Johansson Kostenniemi</dc:creator>
  <cp:lastModifiedBy>Urban Johansson Kostenniemi</cp:lastModifiedBy>
  <dcterms:created xsi:type="dcterms:W3CDTF">2018-11-27T08:21:05Z</dcterms:created>
  <dcterms:modified xsi:type="dcterms:W3CDTF">2022-09-09T12:55:36Z</dcterms:modified>
</cp:coreProperties>
</file>